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ython.xml" ContentType="application/vnd.ms-excel.pyth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arr\Downloads\"/>
    </mc:Choice>
  </mc:AlternateContent>
  <xr:revisionPtr revIDLastSave="0" documentId="13_ncr:8001_{A31EF691-9802-4894-A635-E6D0E9D5FB2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udget to Actual (5)" sheetId="1" r:id="rId1"/>
    <sheet name="Restaurant" sheetId="10" r:id="rId2"/>
    <sheet name="Golf Course" sheetId="11" r:id="rId3"/>
    <sheet name="Roads &amp; Grounds" sheetId="12" r:id="rId4"/>
    <sheet name="Newsletter" sheetId="8" r:id="rId5"/>
  </sheets>
  <definedNames>
    <definedName name="_xlnm._FilterDatabase" localSheetId="0" hidden="1">'Budget to Actual (5)'!$A$144:$W$153</definedName>
    <definedName name="_xlnm._FilterDatabase" localSheetId="2" hidden="1">'Golf Course'!$A$144:$W$153</definedName>
    <definedName name="_xlnm._FilterDatabase" localSheetId="1" hidden="1">Restaurant!$A$144:$W$153</definedName>
    <definedName name="_xlnm._FilterDatabase" localSheetId="3" hidden="1">'Roads &amp; Grounds'!$A$45:$W$54</definedName>
    <definedName name="k" localSheetId="2">'Golf Course'!$T$1</definedName>
    <definedName name="k" localSheetId="1">Restaurant!$T$1</definedName>
    <definedName name="k" localSheetId="3">'Roads &amp; Grounds'!$T$1</definedName>
    <definedName name="k">'Budget to Actual (5)'!$T$1</definedName>
    <definedName name="_xlnm.Print_Area" localSheetId="0">'Budget to Actual (5)'!$A$1:$U$404</definedName>
    <definedName name="_xlnm.Print_Area" localSheetId="2">'Golf Course'!$A$1:$U$403</definedName>
    <definedName name="_xlnm.Print_Area" localSheetId="4">Newsletter!$A$1:$K$43</definedName>
    <definedName name="_xlnm.Print_Area" localSheetId="1">Restaurant!$A$1:$U$384</definedName>
    <definedName name="_xlnm.Print_Area" localSheetId="3">'Roads &amp; Grounds'!$A$1:$U$59</definedName>
    <definedName name="_xlnm.Print_Titles" localSheetId="0">'Budget to Actual (5)'!$1:$3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7" i="12" l="1"/>
  <c r="F57" i="12"/>
  <c r="S56" i="12"/>
  <c r="E56" i="12"/>
  <c r="R55" i="12"/>
  <c r="R57" i="12" s="1"/>
  <c r="Q55" i="12"/>
  <c r="P55" i="12"/>
  <c r="P57" i="12" s="1"/>
  <c r="O55" i="12"/>
  <c r="O57" i="12" s="1"/>
  <c r="N55" i="12"/>
  <c r="N57" i="12" s="1"/>
  <c r="M55" i="12"/>
  <c r="M57" i="12" s="1"/>
  <c r="L55" i="12"/>
  <c r="L57" i="12" s="1"/>
  <c r="K55" i="12"/>
  <c r="K57" i="12" s="1"/>
  <c r="J55" i="12"/>
  <c r="J57" i="12" s="1"/>
  <c r="I55" i="12"/>
  <c r="I57" i="12" s="1"/>
  <c r="H55" i="12"/>
  <c r="H57" i="12" s="1"/>
  <c r="G55" i="12"/>
  <c r="G57" i="12" s="1"/>
  <c r="F55" i="12"/>
  <c r="D55" i="12"/>
  <c r="D57" i="12" s="1"/>
  <c r="C55" i="12"/>
  <c r="C57" i="12" s="1"/>
  <c r="S54" i="12"/>
  <c r="E54" i="12"/>
  <c r="U54" i="12" s="1"/>
  <c r="S53" i="12"/>
  <c r="E53" i="12"/>
  <c r="U52" i="12"/>
  <c r="T52" i="12"/>
  <c r="S52" i="12"/>
  <c r="E52" i="12"/>
  <c r="S51" i="12"/>
  <c r="E51" i="12"/>
  <c r="S50" i="12"/>
  <c r="E50" i="12"/>
  <c r="S49" i="12"/>
  <c r="E49" i="12"/>
  <c r="S48" i="12"/>
  <c r="E48" i="12"/>
  <c r="T48" i="12" s="1"/>
  <c r="S47" i="12"/>
  <c r="E47" i="12"/>
  <c r="S46" i="12"/>
  <c r="E46" i="12"/>
  <c r="S45" i="12"/>
  <c r="E45" i="12"/>
  <c r="P40" i="12"/>
  <c r="O40" i="12"/>
  <c r="F40" i="12"/>
  <c r="D40" i="12"/>
  <c r="S39" i="12"/>
  <c r="E39" i="12"/>
  <c r="R38" i="12"/>
  <c r="R40" i="12" s="1"/>
  <c r="Q38" i="12"/>
  <c r="Q40" i="12" s="1"/>
  <c r="P38" i="12"/>
  <c r="O38" i="12"/>
  <c r="N38" i="12"/>
  <c r="N40" i="12" s="1"/>
  <c r="M38" i="12"/>
  <c r="M40" i="12" s="1"/>
  <c r="L38" i="12"/>
  <c r="L40" i="12" s="1"/>
  <c r="K38" i="12"/>
  <c r="K40" i="12" s="1"/>
  <c r="J38" i="12"/>
  <c r="J40" i="12" s="1"/>
  <c r="I38" i="12"/>
  <c r="I40" i="12" s="1"/>
  <c r="H38" i="12"/>
  <c r="H40" i="12" s="1"/>
  <c r="G38" i="12"/>
  <c r="G40" i="12" s="1"/>
  <c r="F38" i="12"/>
  <c r="C38" i="12"/>
  <c r="C40" i="12" s="1"/>
  <c r="S37" i="12"/>
  <c r="E37" i="12"/>
  <c r="S36" i="12"/>
  <c r="E36" i="12"/>
  <c r="S35" i="12"/>
  <c r="E35" i="12"/>
  <c r="T35" i="12" s="1"/>
  <c r="E34" i="12"/>
  <c r="S33" i="12"/>
  <c r="E33" i="12"/>
  <c r="S32" i="12"/>
  <c r="E32" i="12"/>
  <c r="S31" i="12"/>
  <c r="E31" i="12"/>
  <c r="S30" i="12"/>
  <c r="E30" i="12"/>
  <c r="S29" i="12"/>
  <c r="E29" i="12"/>
  <c r="S28" i="12"/>
  <c r="E28" i="12"/>
  <c r="S27" i="12"/>
  <c r="E27" i="12"/>
  <c r="S26" i="12"/>
  <c r="U26" i="12" s="1"/>
  <c r="E26" i="12"/>
  <c r="S25" i="12"/>
  <c r="E25" i="12"/>
  <c r="U25" i="12" s="1"/>
  <c r="S24" i="12"/>
  <c r="E24" i="12"/>
  <c r="S23" i="12"/>
  <c r="E23" i="12"/>
  <c r="S22" i="12"/>
  <c r="E22" i="12"/>
  <c r="S21" i="12"/>
  <c r="E21" i="12"/>
  <c r="S20" i="12"/>
  <c r="E20" i="12"/>
  <c r="S19" i="12"/>
  <c r="E19" i="12"/>
  <c r="S18" i="12"/>
  <c r="E18" i="12"/>
  <c r="S17" i="12"/>
  <c r="E17" i="12"/>
  <c r="S16" i="12"/>
  <c r="E16" i="12"/>
  <c r="S15" i="12"/>
  <c r="E15" i="12"/>
  <c r="S14" i="12"/>
  <c r="E14" i="12"/>
  <c r="S13" i="12"/>
  <c r="E13" i="12"/>
  <c r="S12" i="12"/>
  <c r="E12" i="12"/>
  <c r="S11" i="12"/>
  <c r="E11" i="12"/>
  <c r="S10" i="12"/>
  <c r="E10" i="12"/>
  <c r="S9" i="12"/>
  <c r="E9" i="12"/>
  <c r="S8" i="12"/>
  <c r="E8" i="12"/>
  <c r="S7" i="12"/>
  <c r="E7" i="12"/>
  <c r="S6" i="12"/>
  <c r="E6" i="12"/>
  <c r="S5" i="12"/>
  <c r="E5" i="12"/>
  <c r="T5" i="12" s="1"/>
  <c r="S4" i="12"/>
  <c r="E4" i="12"/>
  <c r="Q291" i="11"/>
  <c r="P291" i="11"/>
  <c r="O291" i="11"/>
  <c r="L291" i="11"/>
  <c r="K291" i="11"/>
  <c r="J291" i="11"/>
  <c r="H291" i="11"/>
  <c r="G291" i="11"/>
  <c r="L289" i="11"/>
  <c r="K289" i="11"/>
  <c r="J289" i="11"/>
  <c r="I289" i="11"/>
  <c r="I291" i="11" s="1"/>
  <c r="H289" i="11"/>
  <c r="G289" i="11"/>
  <c r="S288" i="11"/>
  <c r="T288" i="11" s="1"/>
  <c r="E288" i="11"/>
  <c r="R287" i="11"/>
  <c r="Q287" i="11"/>
  <c r="Q289" i="11" s="1"/>
  <c r="P287" i="11"/>
  <c r="P289" i="11" s="1"/>
  <c r="O287" i="11"/>
  <c r="O289" i="11" s="1"/>
  <c r="N287" i="11"/>
  <c r="M287" i="11"/>
  <c r="L287" i="11"/>
  <c r="K287" i="11"/>
  <c r="J287" i="11"/>
  <c r="I287" i="11"/>
  <c r="H287" i="11"/>
  <c r="G287" i="11"/>
  <c r="F287" i="11"/>
  <c r="F289" i="11" s="1"/>
  <c r="D287" i="11"/>
  <c r="C287" i="11"/>
  <c r="U286" i="11"/>
  <c r="T286" i="11"/>
  <c r="S286" i="11"/>
  <c r="E286" i="11"/>
  <c r="S285" i="11"/>
  <c r="U285" i="11" s="1"/>
  <c r="E285" i="11"/>
  <c r="S284" i="11"/>
  <c r="U284" i="11" s="1"/>
  <c r="E284" i="11"/>
  <c r="U283" i="11"/>
  <c r="T283" i="11"/>
  <c r="S283" i="11"/>
  <c r="E283" i="11"/>
  <c r="S282" i="11"/>
  <c r="U282" i="11" s="1"/>
  <c r="E282" i="11"/>
  <c r="S281" i="11"/>
  <c r="U281" i="11" s="1"/>
  <c r="E281" i="11"/>
  <c r="U280" i="11"/>
  <c r="T280" i="11"/>
  <c r="S280" i="11"/>
  <c r="E280" i="11"/>
  <c r="S279" i="11"/>
  <c r="U279" i="11" s="1"/>
  <c r="E279" i="11"/>
  <c r="S278" i="11"/>
  <c r="U278" i="11" s="1"/>
  <c r="E278" i="11"/>
  <c r="U277" i="11"/>
  <c r="T277" i="11"/>
  <c r="S277" i="11"/>
  <c r="E277" i="11"/>
  <c r="S276" i="11"/>
  <c r="T276" i="11" s="1"/>
  <c r="E276" i="11"/>
  <c r="S275" i="11"/>
  <c r="U275" i="11" s="1"/>
  <c r="E275" i="11"/>
  <c r="S274" i="11"/>
  <c r="U274" i="11" s="1"/>
  <c r="E274" i="11"/>
  <c r="S273" i="11"/>
  <c r="U273" i="11" s="1"/>
  <c r="E273" i="11"/>
  <c r="S272" i="11"/>
  <c r="E272" i="11"/>
  <c r="U271" i="11"/>
  <c r="T271" i="11"/>
  <c r="S271" i="11"/>
  <c r="E271" i="11"/>
  <c r="S270" i="11"/>
  <c r="U270" i="11" s="1"/>
  <c r="E270" i="11"/>
  <c r="S269" i="11"/>
  <c r="E269" i="11"/>
  <c r="S268" i="11"/>
  <c r="U268" i="11" s="1"/>
  <c r="E268" i="11"/>
  <c r="S267" i="11"/>
  <c r="U267" i="11" s="1"/>
  <c r="E267" i="11"/>
  <c r="S266" i="11"/>
  <c r="E266" i="11"/>
  <c r="S265" i="11"/>
  <c r="U265" i="11" s="1"/>
  <c r="E265" i="11"/>
  <c r="S264" i="11"/>
  <c r="U264" i="11" s="1"/>
  <c r="E264" i="11"/>
  <c r="U263" i="11"/>
  <c r="T263" i="11"/>
  <c r="S263" i="11"/>
  <c r="E263" i="11"/>
  <c r="S262" i="11"/>
  <c r="T262" i="11" s="1"/>
  <c r="E262" i="11"/>
  <c r="S261" i="11"/>
  <c r="U261" i="11" s="1"/>
  <c r="E261" i="11"/>
  <c r="S260" i="11"/>
  <c r="E260" i="11"/>
  <c r="U259" i="11"/>
  <c r="T259" i="11"/>
  <c r="S259" i="11"/>
  <c r="E259" i="11"/>
  <c r="S258" i="11"/>
  <c r="U258" i="11" s="1"/>
  <c r="E258" i="11"/>
  <c r="S257" i="11"/>
  <c r="E257" i="11"/>
  <c r="S256" i="11"/>
  <c r="E256" i="11"/>
  <c r="E287" i="11" s="1"/>
  <c r="Q252" i="11"/>
  <c r="P252" i="11"/>
  <c r="O252" i="11"/>
  <c r="N252" i="11"/>
  <c r="M252" i="11"/>
  <c r="L252" i="11"/>
  <c r="K252" i="11"/>
  <c r="J252" i="11"/>
  <c r="I252" i="11"/>
  <c r="H252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G252" i="11" s="1"/>
  <c r="F250" i="11"/>
  <c r="D250" i="11"/>
  <c r="C250" i="11"/>
  <c r="U249" i="11"/>
  <c r="T249" i="11"/>
  <c r="S249" i="11"/>
  <c r="E249" i="11"/>
  <c r="S248" i="11"/>
  <c r="E248" i="11"/>
  <c r="S247" i="11"/>
  <c r="T247" i="11" s="1"/>
  <c r="E247" i="11"/>
  <c r="U246" i="11"/>
  <c r="T246" i="11"/>
  <c r="S246" i="11"/>
  <c r="E246" i="11"/>
  <c r="S245" i="11"/>
  <c r="E245" i="11"/>
  <c r="S244" i="11"/>
  <c r="U244" i="11" s="1"/>
  <c r="E244" i="11"/>
  <c r="U243" i="11"/>
  <c r="T243" i="11"/>
  <c r="S243" i="11"/>
  <c r="E243" i="11"/>
  <c r="S242" i="11"/>
  <c r="E242" i="11"/>
  <c r="S241" i="11"/>
  <c r="U241" i="11" s="1"/>
  <c r="E241" i="11"/>
  <c r="U240" i="11"/>
  <c r="T240" i="11"/>
  <c r="S240" i="11"/>
  <c r="E240" i="11"/>
  <c r="S239" i="11"/>
  <c r="E239" i="11"/>
  <c r="S238" i="11"/>
  <c r="U238" i="11" s="1"/>
  <c r="E238" i="11"/>
  <c r="U237" i="11"/>
  <c r="T237" i="11"/>
  <c r="S237" i="11"/>
  <c r="E237" i="11"/>
  <c r="S236" i="11"/>
  <c r="T236" i="11" s="1"/>
  <c r="E236" i="11"/>
  <c r="S235" i="11"/>
  <c r="U235" i="11" s="1"/>
  <c r="E235" i="11"/>
  <c r="S234" i="11"/>
  <c r="U234" i="11" s="1"/>
  <c r="E234" i="11"/>
  <c r="S233" i="11"/>
  <c r="U233" i="11" s="1"/>
  <c r="E233" i="11"/>
  <c r="U232" i="11"/>
  <c r="S232" i="11"/>
  <c r="T232" i="11" s="1"/>
  <c r="E232" i="11"/>
  <c r="S231" i="11"/>
  <c r="T231" i="11" s="1"/>
  <c r="E231" i="11"/>
  <c r="S230" i="11"/>
  <c r="U230" i="11" s="1"/>
  <c r="E230" i="11"/>
  <c r="S229" i="11"/>
  <c r="E229" i="11"/>
  <c r="E228" i="11"/>
  <c r="S227" i="11"/>
  <c r="T227" i="11" s="1"/>
  <c r="E227" i="11"/>
  <c r="S226" i="11"/>
  <c r="U226" i="11" s="1"/>
  <c r="E226" i="11"/>
  <c r="S225" i="11"/>
  <c r="E225" i="11"/>
  <c r="E250" i="11" s="1"/>
  <c r="Q221" i="11"/>
  <c r="P221" i="11"/>
  <c r="O221" i="11"/>
  <c r="Q219" i="11"/>
  <c r="P219" i="11"/>
  <c r="O219" i="11"/>
  <c r="N219" i="11"/>
  <c r="M219" i="11"/>
  <c r="D219" i="11"/>
  <c r="C219" i="11"/>
  <c r="S218" i="11"/>
  <c r="T218" i="11" s="1"/>
  <c r="S217" i="11"/>
  <c r="S219" i="11" s="1"/>
  <c r="R217" i="11"/>
  <c r="R219" i="11" s="1"/>
  <c r="Q217" i="11"/>
  <c r="P217" i="11"/>
  <c r="O217" i="11"/>
  <c r="N217" i="11"/>
  <c r="N221" i="11" s="1"/>
  <c r="M217" i="11"/>
  <c r="M221" i="11" s="1"/>
  <c r="L217" i="11"/>
  <c r="L221" i="11" s="1"/>
  <c r="K217" i="11"/>
  <c r="K221" i="11" s="1"/>
  <c r="J217" i="11"/>
  <c r="J221" i="11" s="1"/>
  <c r="I217" i="11"/>
  <c r="I219" i="11" s="1"/>
  <c r="I221" i="11" s="1"/>
  <c r="H217" i="11"/>
  <c r="H219" i="11" s="1"/>
  <c r="H221" i="11" s="1"/>
  <c r="G217" i="11"/>
  <c r="G219" i="11" s="1"/>
  <c r="G221" i="11" s="1"/>
  <c r="F217" i="11"/>
  <c r="F219" i="11" s="1"/>
  <c r="F221" i="11" s="1"/>
  <c r="D217" i="11"/>
  <c r="C217" i="11"/>
  <c r="S216" i="11"/>
  <c r="E216" i="11"/>
  <c r="S215" i="11"/>
  <c r="U215" i="11" s="1"/>
  <c r="E215" i="11"/>
  <c r="T214" i="11"/>
  <c r="S214" i="11"/>
  <c r="E214" i="11"/>
  <c r="S213" i="11"/>
  <c r="U213" i="11" s="1"/>
  <c r="E213" i="11"/>
  <c r="S212" i="11"/>
  <c r="U212" i="11" s="1"/>
  <c r="E212" i="11"/>
  <c r="U211" i="11"/>
  <c r="T211" i="11"/>
  <c r="S211" i="11"/>
  <c r="E211" i="11"/>
  <c r="S210" i="11"/>
  <c r="E210" i="11"/>
  <c r="U209" i="11"/>
  <c r="S209" i="11"/>
  <c r="T209" i="11" s="1"/>
  <c r="E209" i="11"/>
  <c r="S208" i="11"/>
  <c r="T208" i="11" s="1"/>
  <c r="E208" i="11"/>
  <c r="S207" i="11"/>
  <c r="U207" i="11" s="1"/>
  <c r="E207" i="11"/>
  <c r="S206" i="11"/>
  <c r="U206" i="11" s="1"/>
  <c r="E206" i="11"/>
  <c r="S205" i="11"/>
  <c r="U205" i="11" s="1"/>
  <c r="E205" i="11"/>
  <c r="S203" i="11"/>
  <c r="T203" i="11" s="1"/>
  <c r="E203" i="11"/>
  <c r="S202" i="11"/>
  <c r="E202" i="11"/>
  <c r="S201" i="11"/>
  <c r="T201" i="11" s="1"/>
  <c r="E201" i="11"/>
  <c r="U200" i="11"/>
  <c r="T200" i="11"/>
  <c r="S200" i="11"/>
  <c r="E200" i="11"/>
  <c r="S199" i="11"/>
  <c r="E199" i="11"/>
  <c r="S198" i="11"/>
  <c r="T198" i="11" s="1"/>
  <c r="E198" i="11"/>
  <c r="S359" i="10"/>
  <c r="E359" i="10"/>
  <c r="Q358" i="10"/>
  <c r="Q360" i="10" s="1"/>
  <c r="P358" i="10"/>
  <c r="P360" i="10" s="1"/>
  <c r="O358" i="10"/>
  <c r="O360" i="10" s="1"/>
  <c r="N358" i="10"/>
  <c r="N360" i="10" s="1"/>
  <c r="M358" i="10"/>
  <c r="M360" i="10" s="1"/>
  <c r="L358" i="10"/>
  <c r="L360" i="10" s="1"/>
  <c r="K358" i="10"/>
  <c r="K360" i="10" s="1"/>
  <c r="J358" i="10"/>
  <c r="J360" i="10" s="1"/>
  <c r="I358" i="10"/>
  <c r="I360" i="10" s="1"/>
  <c r="I362" i="10" s="1"/>
  <c r="H358" i="10"/>
  <c r="H360" i="10" s="1"/>
  <c r="H362" i="10" s="1"/>
  <c r="G358" i="10"/>
  <c r="G360" i="10" s="1"/>
  <c r="G362" i="10" s="1"/>
  <c r="F358" i="10"/>
  <c r="F360" i="10" s="1"/>
  <c r="D358" i="10"/>
  <c r="C358" i="10"/>
  <c r="S357" i="10"/>
  <c r="E357" i="10"/>
  <c r="S356" i="10"/>
  <c r="E356" i="10"/>
  <c r="S355" i="10"/>
  <c r="E355" i="10"/>
  <c r="S354" i="10"/>
  <c r="E354" i="10"/>
  <c r="S353" i="10"/>
  <c r="E353" i="10"/>
  <c r="S352" i="10"/>
  <c r="E352" i="10"/>
  <c r="S351" i="10"/>
  <c r="E351" i="10"/>
  <c r="S350" i="10"/>
  <c r="E350" i="10"/>
  <c r="S349" i="10"/>
  <c r="E349" i="10"/>
  <c r="S348" i="10"/>
  <c r="E348" i="10"/>
  <c r="S347" i="10"/>
  <c r="E347" i="10"/>
  <c r="S346" i="10"/>
  <c r="E346" i="10"/>
  <c r="S345" i="10"/>
  <c r="E345" i="10"/>
  <c r="S344" i="10"/>
  <c r="E344" i="10"/>
  <c r="S343" i="10"/>
  <c r="E343" i="10"/>
  <c r="S342" i="10"/>
  <c r="E342" i="10"/>
  <c r="S341" i="10"/>
  <c r="E341" i="10"/>
  <c r="S340" i="10"/>
  <c r="E340" i="10"/>
  <c r="S339" i="10"/>
  <c r="E339" i="10"/>
  <c r="S338" i="10"/>
  <c r="E338" i="10"/>
  <c r="S337" i="10"/>
  <c r="E337" i="10"/>
  <c r="S336" i="10"/>
  <c r="E336" i="10"/>
  <c r="S335" i="10"/>
  <c r="E335" i="10"/>
  <c r="S334" i="10"/>
  <c r="E334" i="10"/>
  <c r="S333" i="10"/>
  <c r="E333" i="10"/>
  <c r="S332" i="10"/>
  <c r="E332" i="10"/>
  <c r="S331" i="10"/>
  <c r="E331" i="10"/>
  <c r="S330" i="10"/>
  <c r="E330" i="10"/>
  <c r="S329" i="10"/>
  <c r="E329" i="10"/>
  <c r="S328" i="10"/>
  <c r="E328" i="10"/>
  <c r="R324" i="10"/>
  <c r="R358" i="10" s="1"/>
  <c r="Q324" i="10"/>
  <c r="P324" i="10"/>
  <c r="O324" i="10"/>
  <c r="S323" i="10"/>
  <c r="E323" i="10"/>
  <c r="R322" i="10"/>
  <c r="Q322" i="10"/>
  <c r="P322" i="10"/>
  <c r="O322" i="10"/>
  <c r="N322" i="10"/>
  <c r="M322" i="10"/>
  <c r="L322" i="10"/>
  <c r="L324" i="10" s="1"/>
  <c r="K322" i="10"/>
  <c r="K324" i="10" s="1"/>
  <c r="J322" i="10"/>
  <c r="J324" i="10" s="1"/>
  <c r="I322" i="10"/>
  <c r="I324" i="10" s="1"/>
  <c r="I326" i="10" s="1"/>
  <c r="H322" i="10"/>
  <c r="H324" i="10" s="1"/>
  <c r="H326" i="10" s="1"/>
  <c r="G322" i="10"/>
  <c r="G324" i="10" s="1"/>
  <c r="G326" i="10" s="1"/>
  <c r="F322" i="10"/>
  <c r="F324" i="10" s="1"/>
  <c r="D322" i="10"/>
  <c r="D324" i="10" s="1"/>
  <c r="C322" i="10"/>
  <c r="C324" i="10" s="1"/>
  <c r="S321" i="10"/>
  <c r="E321" i="10"/>
  <c r="S320" i="10"/>
  <c r="E320" i="10"/>
  <c r="S319" i="10"/>
  <c r="E319" i="10"/>
  <c r="S318" i="10"/>
  <c r="E318" i="10"/>
  <c r="S317" i="10"/>
  <c r="E317" i="10"/>
  <c r="S316" i="10"/>
  <c r="E316" i="10"/>
  <c r="T397" i="1"/>
  <c r="T391" i="1"/>
  <c r="U28" i="12" l="1"/>
  <c r="T54" i="12"/>
  <c r="U5" i="12"/>
  <c r="U17" i="12"/>
  <c r="T23" i="12"/>
  <c r="T36" i="12"/>
  <c r="T6" i="12"/>
  <c r="T12" i="12"/>
  <c r="T13" i="12"/>
  <c r="T56" i="12"/>
  <c r="U24" i="12"/>
  <c r="U9" i="12"/>
  <c r="U14" i="12"/>
  <c r="T30" i="12"/>
  <c r="T9" i="12"/>
  <c r="T20" i="12"/>
  <c r="T26" i="12"/>
  <c r="U21" i="12"/>
  <c r="T16" i="12"/>
  <c r="U32" i="12"/>
  <c r="T7" i="12"/>
  <c r="U10" i="12"/>
  <c r="T11" i="12"/>
  <c r="U16" i="12"/>
  <c r="U27" i="12"/>
  <c r="U33" i="12"/>
  <c r="T39" i="12"/>
  <c r="T28" i="12"/>
  <c r="S55" i="12"/>
  <c r="S57" i="12" s="1"/>
  <c r="T17" i="12"/>
  <c r="T21" i="12"/>
  <c r="T25" i="12"/>
  <c r="U48" i="12"/>
  <c r="T10" i="12"/>
  <c r="T14" i="12"/>
  <c r="U18" i="12"/>
  <c r="T22" i="12"/>
  <c r="U22" i="12"/>
  <c r="U49" i="12"/>
  <c r="T18" i="12"/>
  <c r="E55" i="12"/>
  <c r="U50" i="12"/>
  <c r="T50" i="12"/>
  <c r="U15" i="12"/>
  <c r="T15" i="12"/>
  <c r="U31" i="12"/>
  <c r="T31" i="12"/>
  <c r="T27" i="12"/>
  <c r="U36" i="12"/>
  <c r="U51" i="12"/>
  <c r="E38" i="12"/>
  <c r="T46" i="12"/>
  <c r="T51" i="12"/>
  <c r="S38" i="12"/>
  <c r="U4" i="12"/>
  <c r="T8" i="12"/>
  <c r="T24" i="12"/>
  <c r="T32" i="12"/>
  <c r="U37" i="12"/>
  <c r="S58" i="12" a="1"/>
  <c r="S58" i="12" s="1"/>
  <c r="U45" i="12"/>
  <c r="T4" i="12"/>
  <c r="U47" i="12"/>
  <c r="T47" i="12"/>
  <c r="U19" i="12"/>
  <c r="T29" i="12"/>
  <c r="T45" i="12"/>
  <c r="T49" i="12"/>
  <c r="U53" i="12"/>
  <c r="T53" i="12"/>
  <c r="T19" i="12"/>
  <c r="U29" i="12"/>
  <c r="T33" i="12"/>
  <c r="T37" i="12"/>
  <c r="S41" i="12" a="1"/>
  <c r="S41" i="12" s="1"/>
  <c r="F291" i="11"/>
  <c r="F252" i="11"/>
  <c r="S251" i="11" a="1"/>
  <c r="S251" i="11" s="1"/>
  <c r="M291" i="11"/>
  <c r="M289" i="11"/>
  <c r="S250" i="11"/>
  <c r="T275" i="11"/>
  <c r="N291" i="11"/>
  <c r="N289" i="11"/>
  <c r="S290" i="11" s="1" a="1"/>
  <c r="S290" i="11" s="1"/>
  <c r="T206" i="11"/>
  <c r="U210" i="11"/>
  <c r="U229" i="11"/>
  <c r="U247" i="11"/>
  <c r="S287" i="11"/>
  <c r="T229" i="11"/>
  <c r="T244" i="11"/>
  <c r="T256" i="11"/>
  <c r="U260" i="11"/>
  <c r="T268" i="11"/>
  <c r="U272" i="11"/>
  <c r="U248" i="11"/>
  <c r="U256" i="11"/>
  <c r="T260" i="11"/>
  <c r="T272" i="11"/>
  <c r="T202" i="11"/>
  <c r="U225" i="11"/>
  <c r="T234" i="11"/>
  <c r="T241" i="11"/>
  <c r="T215" i="11"/>
  <c r="S220" i="11" a="1"/>
  <c r="S220" i="11" s="1"/>
  <c r="S221" i="11" s="1"/>
  <c r="T225" i="11"/>
  <c r="T250" i="11" s="1"/>
  <c r="U245" i="11"/>
  <c r="U257" i="11"/>
  <c r="T265" i="11"/>
  <c r="U269" i="11"/>
  <c r="T284" i="11"/>
  <c r="E217" i="11"/>
  <c r="E219" i="11" s="1"/>
  <c r="U219" i="11" s="1"/>
  <c r="T238" i="11"/>
  <c r="T257" i="11"/>
  <c r="T269" i="11"/>
  <c r="U199" i="11"/>
  <c r="U242" i="11"/>
  <c r="T281" i="11"/>
  <c r="T212" i="11"/>
  <c r="U216" i="11"/>
  <c r="T216" i="11"/>
  <c r="J219" i="11"/>
  <c r="T235" i="11"/>
  <c r="U266" i="11"/>
  <c r="T274" i="11"/>
  <c r="T205" i="11"/>
  <c r="K219" i="11"/>
  <c r="U239" i="11"/>
  <c r="T266" i="11"/>
  <c r="T278" i="11"/>
  <c r="L219" i="11"/>
  <c r="T219" i="11"/>
  <c r="T199" i="11"/>
  <c r="T217" i="11" s="1"/>
  <c r="T210" i="11"/>
  <c r="T213" i="11"/>
  <c r="T239" i="11"/>
  <c r="T242" i="11"/>
  <c r="T245" i="11"/>
  <c r="T248" i="11"/>
  <c r="T279" i="11"/>
  <c r="T282" i="11"/>
  <c r="T285" i="11"/>
  <c r="T207" i="11"/>
  <c r="T233" i="11"/>
  <c r="T264" i="11"/>
  <c r="T267" i="11"/>
  <c r="T270" i="11"/>
  <c r="T273" i="11"/>
  <c r="T226" i="11"/>
  <c r="T230" i="11"/>
  <c r="T258" i="11"/>
  <c r="T261" i="11"/>
  <c r="O362" i="10"/>
  <c r="K362" i="10"/>
  <c r="L362" i="10"/>
  <c r="U330" i="10"/>
  <c r="T320" i="10"/>
  <c r="U338" i="10"/>
  <c r="U350" i="10"/>
  <c r="T333" i="10"/>
  <c r="U345" i="10"/>
  <c r="U328" i="10"/>
  <c r="S322" i="10"/>
  <c r="S324" i="10" s="1"/>
  <c r="U335" i="10"/>
  <c r="U347" i="10"/>
  <c r="U317" i="10"/>
  <c r="U344" i="10"/>
  <c r="U351" i="10"/>
  <c r="U353" i="10"/>
  <c r="T332" i="10"/>
  <c r="U356" i="10"/>
  <c r="U339" i="10"/>
  <c r="U357" i="10"/>
  <c r="E322" i="10"/>
  <c r="E324" i="10" s="1"/>
  <c r="U341" i="10"/>
  <c r="T319" i="10"/>
  <c r="T346" i="10"/>
  <c r="T352" i="10"/>
  <c r="U321" i="10"/>
  <c r="N324" i="10"/>
  <c r="U340" i="10"/>
  <c r="U336" i="10"/>
  <c r="T318" i="10"/>
  <c r="T323" i="10"/>
  <c r="U331" i="10"/>
  <c r="T337" i="10"/>
  <c r="U343" i="10"/>
  <c r="U349" i="10"/>
  <c r="U355" i="10"/>
  <c r="T330" i="10"/>
  <c r="U334" i="10"/>
  <c r="T317" i="10"/>
  <c r="Q362" i="10"/>
  <c r="U354" i="10"/>
  <c r="U319" i="10"/>
  <c r="U329" i="10"/>
  <c r="P362" i="10"/>
  <c r="U348" i="10"/>
  <c r="E358" i="10"/>
  <c r="M324" i="10"/>
  <c r="U342" i="10"/>
  <c r="J362" i="10"/>
  <c r="F362" i="10"/>
  <c r="S361" i="10" a="1"/>
  <c r="S361" i="10" s="1"/>
  <c r="F326" i="10"/>
  <c r="T334" i="10"/>
  <c r="T340" i="10"/>
  <c r="T343" i="10"/>
  <c r="T349" i="10"/>
  <c r="T355" i="10"/>
  <c r="U337" i="10"/>
  <c r="U352" i="10"/>
  <c r="T321" i="10"/>
  <c r="T328" i="10"/>
  <c r="T331" i="10"/>
  <c r="S358" i="10"/>
  <c r="U318" i="10"/>
  <c r="T335" i="10"/>
  <c r="T338" i="10"/>
  <c r="T341" i="10"/>
  <c r="T344" i="10"/>
  <c r="T347" i="10"/>
  <c r="T350" i="10"/>
  <c r="T353" i="10"/>
  <c r="T356" i="10"/>
  <c r="T329" i="10"/>
  <c r="U346" i="10"/>
  <c r="T316" i="10"/>
  <c r="T336" i="10"/>
  <c r="T339" i="10"/>
  <c r="T342" i="10"/>
  <c r="T345" i="10"/>
  <c r="T348" i="10"/>
  <c r="T351" i="10"/>
  <c r="T354" i="10"/>
  <c r="T357" i="10"/>
  <c r="Q253" i="1"/>
  <c r="P253" i="1"/>
  <c r="O253" i="1"/>
  <c r="N253" i="1"/>
  <c r="M253" i="1"/>
  <c r="L253" i="1"/>
  <c r="K253" i="1"/>
  <c r="J253" i="1"/>
  <c r="T390" i="1"/>
  <c r="T403" i="1"/>
  <c r="T396" i="1"/>
  <c r="T384" i="1"/>
  <c r="E352" i="1"/>
  <c r="S352" i="1"/>
  <c r="E353" i="1"/>
  <c r="S353" i="1"/>
  <c r="E354" i="1"/>
  <c r="S354" i="1"/>
  <c r="E355" i="1"/>
  <c r="S355" i="1"/>
  <c r="E356" i="1"/>
  <c r="S356" i="1"/>
  <c r="E357" i="1"/>
  <c r="S357" i="1"/>
  <c r="E358" i="1"/>
  <c r="S358" i="1"/>
  <c r="E359" i="1"/>
  <c r="S359" i="1"/>
  <c r="T359" i="1" s="1"/>
  <c r="E360" i="1"/>
  <c r="S360" i="1"/>
  <c r="T360" i="1" s="1"/>
  <c r="C361" i="1"/>
  <c r="D361" i="1"/>
  <c r="F361" i="1"/>
  <c r="F363" i="1" s="1"/>
  <c r="G361" i="1"/>
  <c r="G363" i="1" s="1"/>
  <c r="G365" i="1" s="1"/>
  <c r="H361" i="1"/>
  <c r="H363" i="1" s="1"/>
  <c r="H365" i="1" s="1"/>
  <c r="I361" i="1"/>
  <c r="I363" i="1" s="1"/>
  <c r="I365" i="1" s="1"/>
  <c r="J361" i="1"/>
  <c r="J363" i="1" s="1"/>
  <c r="K361" i="1"/>
  <c r="K363" i="1" s="1"/>
  <c r="L361" i="1"/>
  <c r="L363" i="1" s="1"/>
  <c r="M361" i="1"/>
  <c r="M363" i="1" s="1"/>
  <c r="N361" i="1"/>
  <c r="N363" i="1" s="1"/>
  <c r="O361" i="1"/>
  <c r="O363" i="1" s="1"/>
  <c r="P361" i="1"/>
  <c r="P363" i="1" s="1"/>
  <c r="Q361" i="1"/>
  <c r="Q363" i="1" s="1"/>
  <c r="E362" i="1"/>
  <c r="S362" i="1"/>
  <c r="R373" i="1"/>
  <c r="R374" i="1"/>
  <c r="R377" i="1"/>
  <c r="D378" i="1"/>
  <c r="Q311" i="1"/>
  <c r="P311" i="1"/>
  <c r="O311" i="1"/>
  <c r="N311" i="1"/>
  <c r="M311" i="1"/>
  <c r="L311" i="1"/>
  <c r="K311" i="1"/>
  <c r="J311" i="1"/>
  <c r="I311" i="1"/>
  <c r="H311" i="1"/>
  <c r="G311" i="1"/>
  <c r="E229" i="1"/>
  <c r="E230" i="1"/>
  <c r="S230" i="1"/>
  <c r="E37" i="1"/>
  <c r="R324" i="1"/>
  <c r="Q324" i="1"/>
  <c r="Q328" i="1" s="1"/>
  <c r="P324" i="1"/>
  <c r="P328" i="1" s="1"/>
  <c r="O324" i="1"/>
  <c r="O328" i="1" s="1"/>
  <c r="N324" i="1"/>
  <c r="N328" i="1" s="1"/>
  <c r="M324" i="1"/>
  <c r="M328" i="1" s="1"/>
  <c r="L324" i="1"/>
  <c r="L328" i="1" s="1"/>
  <c r="K324" i="1"/>
  <c r="K328" i="1" s="1"/>
  <c r="J324" i="1"/>
  <c r="J328" i="1" s="1"/>
  <c r="I324" i="1"/>
  <c r="H324" i="1"/>
  <c r="G324" i="1"/>
  <c r="F324" i="1"/>
  <c r="J394" i="11"/>
  <c r="C394" i="11"/>
  <c r="J393" i="11"/>
  <c r="J395" i="11" s="1"/>
  <c r="L390" i="11"/>
  <c r="R389" i="11"/>
  <c r="P389" i="11"/>
  <c r="M389" i="11"/>
  <c r="R384" i="11"/>
  <c r="F384" i="11"/>
  <c r="D384" i="11"/>
  <c r="O383" i="11"/>
  <c r="N383" i="11"/>
  <c r="N385" i="11" s="1"/>
  <c r="D379" i="11"/>
  <c r="R378" i="11"/>
  <c r="J377" i="11"/>
  <c r="I377" i="11"/>
  <c r="P376" i="11"/>
  <c r="C376" i="11"/>
  <c r="R375" i="11"/>
  <c r="R374" i="11"/>
  <c r="C374" i="11"/>
  <c r="N371" i="11"/>
  <c r="S365" i="11"/>
  <c r="Q364" i="11"/>
  <c r="Q384" i="11" s="1"/>
  <c r="P364" i="11"/>
  <c r="P384" i="11" s="1"/>
  <c r="L364" i="11"/>
  <c r="L384" i="11" s="1"/>
  <c r="G364" i="11"/>
  <c r="G384" i="11" s="1"/>
  <c r="S363" i="11"/>
  <c r="E363" i="11"/>
  <c r="Q362" i="11"/>
  <c r="P362" i="11"/>
  <c r="O362" i="11"/>
  <c r="O366" i="11" s="1"/>
  <c r="N362" i="11"/>
  <c r="N364" i="11" s="1"/>
  <c r="N384" i="11" s="1"/>
  <c r="M362" i="11"/>
  <c r="M364" i="11" s="1"/>
  <c r="M384" i="11" s="1"/>
  <c r="L362" i="11"/>
  <c r="K362" i="11"/>
  <c r="K364" i="11" s="1"/>
  <c r="K384" i="11" s="1"/>
  <c r="J362" i="11"/>
  <c r="J364" i="11" s="1"/>
  <c r="J384" i="11" s="1"/>
  <c r="I362" i="11"/>
  <c r="I364" i="11" s="1"/>
  <c r="I384" i="11" s="1"/>
  <c r="H362" i="11"/>
  <c r="H364" i="11" s="1"/>
  <c r="H384" i="11" s="1"/>
  <c r="G362" i="11"/>
  <c r="F362" i="11"/>
  <c r="F364" i="11" s="1"/>
  <c r="D362" i="11"/>
  <c r="C362" i="11"/>
  <c r="C384" i="11" s="1"/>
  <c r="S361" i="11"/>
  <c r="U361" i="11" s="1"/>
  <c r="E361" i="11"/>
  <c r="T361" i="11" s="1"/>
  <c r="S360" i="11"/>
  <c r="U360" i="11" s="1"/>
  <c r="E360" i="11"/>
  <c r="T359" i="11"/>
  <c r="S359" i="11"/>
  <c r="E359" i="11"/>
  <c r="S358" i="11"/>
  <c r="E358" i="11"/>
  <c r="S357" i="11"/>
  <c r="E357" i="11"/>
  <c r="U356" i="11"/>
  <c r="S356" i="11"/>
  <c r="T356" i="11" s="1"/>
  <c r="E356" i="11"/>
  <c r="S355" i="11"/>
  <c r="U355" i="11" s="1"/>
  <c r="E355" i="11"/>
  <c r="S354" i="11"/>
  <c r="E354" i="11"/>
  <c r="S353" i="11"/>
  <c r="T353" i="11" s="1"/>
  <c r="E353" i="11"/>
  <c r="S352" i="11"/>
  <c r="E352" i="11"/>
  <c r="S351" i="11"/>
  <c r="E351" i="11"/>
  <c r="S350" i="11"/>
  <c r="E350" i="11"/>
  <c r="S349" i="11"/>
  <c r="E349" i="11"/>
  <c r="S348" i="11"/>
  <c r="E348" i="11"/>
  <c r="S347" i="11"/>
  <c r="E347" i="11"/>
  <c r="S346" i="11"/>
  <c r="E346" i="11"/>
  <c r="S345" i="11"/>
  <c r="E345" i="11"/>
  <c r="T345" i="11" s="1"/>
  <c r="S344" i="11"/>
  <c r="E344" i="11"/>
  <c r="S343" i="11"/>
  <c r="U343" i="11" s="1"/>
  <c r="E343" i="11"/>
  <c r="S342" i="11"/>
  <c r="U342" i="11" s="1"/>
  <c r="E342" i="11"/>
  <c r="T342" i="11" s="1"/>
  <c r="S341" i="11"/>
  <c r="U341" i="11" s="1"/>
  <c r="E341" i="11"/>
  <c r="T341" i="11" s="1"/>
  <c r="U340" i="11"/>
  <c r="T340" i="11"/>
  <c r="S340" i="11"/>
  <c r="E340" i="11"/>
  <c r="S339" i="11"/>
  <c r="E339" i="11"/>
  <c r="S338" i="11"/>
  <c r="E338" i="11"/>
  <c r="T338" i="11" s="1"/>
  <c r="U337" i="11"/>
  <c r="S337" i="11"/>
  <c r="T337" i="11" s="1"/>
  <c r="E337" i="11"/>
  <c r="S336" i="11"/>
  <c r="E336" i="11"/>
  <c r="T336" i="11" s="1"/>
  <c r="S335" i="11"/>
  <c r="U335" i="11" s="1"/>
  <c r="E335" i="11"/>
  <c r="T335" i="11" s="1"/>
  <c r="S334" i="11"/>
  <c r="U334" i="11" s="1"/>
  <c r="E334" i="11"/>
  <c r="S333" i="11"/>
  <c r="T333" i="11" s="1"/>
  <c r="E333" i="11"/>
  <c r="S332" i="11"/>
  <c r="E332" i="11"/>
  <c r="S331" i="11"/>
  <c r="E331" i="11"/>
  <c r="S330" i="11"/>
  <c r="E330" i="11"/>
  <c r="S329" i="11"/>
  <c r="E329" i="11"/>
  <c r="S328" i="11"/>
  <c r="E328" i="11"/>
  <c r="S325" i="11"/>
  <c r="R324" i="11"/>
  <c r="R362" i="11" s="1"/>
  <c r="Q324" i="11"/>
  <c r="Q383" i="11" s="1"/>
  <c r="P324" i="11"/>
  <c r="O324" i="11"/>
  <c r="H324" i="11"/>
  <c r="G324" i="11"/>
  <c r="D324" i="11"/>
  <c r="D383" i="11" s="1"/>
  <c r="C324" i="11"/>
  <c r="C383" i="11" s="1"/>
  <c r="S323" i="11"/>
  <c r="E323" i="11"/>
  <c r="R322" i="11"/>
  <c r="Q322" i="11"/>
  <c r="P322" i="11"/>
  <c r="O322" i="11"/>
  <c r="N322" i="11"/>
  <c r="N324" i="11" s="1"/>
  <c r="M322" i="11"/>
  <c r="M324" i="11" s="1"/>
  <c r="L322" i="11"/>
  <c r="L324" i="11" s="1"/>
  <c r="K322" i="11"/>
  <c r="K324" i="11" s="1"/>
  <c r="J322" i="11"/>
  <c r="J324" i="11" s="1"/>
  <c r="I322" i="11"/>
  <c r="I324" i="11" s="1"/>
  <c r="H322" i="11"/>
  <c r="G322" i="11"/>
  <c r="F322" i="11"/>
  <c r="F324" i="11" s="1"/>
  <c r="F383" i="11" s="1"/>
  <c r="E322" i="11"/>
  <c r="D322" i="11"/>
  <c r="C322" i="11"/>
  <c r="S321" i="11"/>
  <c r="T321" i="11" s="1"/>
  <c r="E321" i="11"/>
  <c r="S320" i="11"/>
  <c r="T320" i="11" s="1"/>
  <c r="E320" i="11"/>
  <c r="S319" i="11"/>
  <c r="E319" i="11"/>
  <c r="S318" i="11"/>
  <c r="T318" i="11" s="1"/>
  <c r="E318" i="11"/>
  <c r="S317" i="11"/>
  <c r="E317" i="11"/>
  <c r="S316" i="11"/>
  <c r="E316" i="11"/>
  <c r="S312" i="11"/>
  <c r="O311" i="11"/>
  <c r="O378" i="11" s="1"/>
  <c r="F311" i="11"/>
  <c r="F378" i="11" s="1"/>
  <c r="E310" i="11"/>
  <c r="T310" i="11" s="1"/>
  <c r="R309" i="11"/>
  <c r="Q309" i="11"/>
  <c r="Q311" i="11" s="1"/>
  <c r="Q378" i="11" s="1"/>
  <c r="P309" i="11"/>
  <c r="P311" i="11" s="1"/>
  <c r="P378" i="11" s="1"/>
  <c r="O309" i="11"/>
  <c r="N309" i="11"/>
  <c r="N311" i="11" s="1"/>
  <c r="N378" i="11" s="1"/>
  <c r="M309" i="11"/>
  <c r="M311" i="11" s="1"/>
  <c r="M378" i="11" s="1"/>
  <c r="L309" i="11"/>
  <c r="L311" i="11" s="1"/>
  <c r="L378" i="11" s="1"/>
  <c r="K309" i="11"/>
  <c r="K311" i="11" s="1"/>
  <c r="K378" i="11" s="1"/>
  <c r="J309" i="11"/>
  <c r="J311" i="11" s="1"/>
  <c r="J378" i="11" s="1"/>
  <c r="I309" i="11"/>
  <c r="I311" i="11" s="1"/>
  <c r="I378" i="11" s="1"/>
  <c r="H309" i="11"/>
  <c r="H311" i="11" s="1"/>
  <c r="H378" i="11" s="1"/>
  <c r="G309" i="11"/>
  <c r="G311" i="11" s="1"/>
  <c r="G378" i="11" s="1"/>
  <c r="F309" i="11"/>
  <c r="D309" i="11"/>
  <c r="C309" i="11"/>
  <c r="C311" i="11" s="1"/>
  <c r="S308" i="11"/>
  <c r="U308" i="11" s="1"/>
  <c r="E308" i="11"/>
  <c r="S307" i="11"/>
  <c r="E307" i="11"/>
  <c r="S306" i="11"/>
  <c r="E306" i="11"/>
  <c r="T305" i="11"/>
  <c r="S305" i="11"/>
  <c r="E305" i="11"/>
  <c r="S304" i="11"/>
  <c r="E304" i="11"/>
  <c r="S303" i="11"/>
  <c r="E303" i="11"/>
  <c r="T302" i="11"/>
  <c r="S302" i="11"/>
  <c r="E302" i="11"/>
  <c r="S301" i="11"/>
  <c r="E301" i="11"/>
  <c r="S300" i="11"/>
  <c r="E300" i="11"/>
  <c r="S299" i="11"/>
  <c r="T299" i="11" s="1"/>
  <c r="E299" i="11"/>
  <c r="S298" i="11"/>
  <c r="E298" i="11"/>
  <c r="S297" i="11"/>
  <c r="E297" i="11"/>
  <c r="S296" i="11"/>
  <c r="U296" i="11" s="1"/>
  <c r="E296" i="11"/>
  <c r="S295" i="11"/>
  <c r="E295" i="11"/>
  <c r="S294" i="11"/>
  <c r="E294" i="11"/>
  <c r="U294" i="11" s="1"/>
  <c r="S194" i="11"/>
  <c r="R193" i="11"/>
  <c r="R394" i="11" s="1"/>
  <c r="Q193" i="11"/>
  <c r="Q394" i="11" s="1"/>
  <c r="P193" i="11"/>
  <c r="P394" i="11" s="1"/>
  <c r="O193" i="11"/>
  <c r="O394" i="11" s="1"/>
  <c r="N193" i="11"/>
  <c r="N394" i="11" s="1"/>
  <c r="M193" i="11"/>
  <c r="M394" i="11" s="1"/>
  <c r="L193" i="11"/>
  <c r="L394" i="11" s="1"/>
  <c r="K193" i="11"/>
  <c r="K394" i="11" s="1"/>
  <c r="J193" i="11"/>
  <c r="I193" i="11"/>
  <c r="I394" i="11" s="1"/>
  <c r="H193" i="11"/>
  <c r="H394" i="11" s="1"/>
  <c r="G193" i="11"/>
  <c r="G394" i="11" s="1"/>
  <c r="F193" i="11"/>
  <c r="F394" i="11" s="1"/>
  <c r="D193" i="11"/>
  <c r="D394" i="11" s="1"/>
  <c r="C193" i="11"/>
  <c r="S192" i="11"/>
  <c r="U192" i="11" s="1"/>
  <c r="E192" i="11"/>
  <c r="S191" i="11"/>
  <c r="E191" i="11"/>
  <c r="S190" i="11"/>
  <c r="E190" i="11"/>
  <c r="S189" i="11"/>
  <c r="T189" i="11" s="1"/>
  <c r="S188" i="11"/>
  <c r="U188" i="11" s="1"/>
  <c r="E188" i="11"/>
  <c r="S187" i="11"/>
  <c r="T187" i="11" s="1"/>
  <c r="S184" i="11"/>
  <c r="Q183" i="11"/>
  <c r="Q393" i="11" s="1"/>
  <c r="Q395" i="11" s="1"/>
  <c r="P183" i="11"/>
  <c r="P393" i="11" s="1"/>
  <c r="G183" i="11"/>
  <c r="G393" i="11" s="1"/>
  <c r="D183" i="11"/>
  <c r="C183" i="11"/>
  <c r="C393" i="11" s="1"/>
  <c r="S182" i="11"/>
  <c r="E182" i="11"/>
  <c r="T181" i="11"/>
  <c r="R181" i="11"/>
  <c r="R183" i="11" s="1"/>
  <c r="R393" i="11" s="1"/>
  <c r="Q181" i="11"/>
  <c r="P181" i="11"/>
  <c r="O181" i="11"/>
  <c r="O183" i="11" s="1"/>
  <c r="O393" i="11" s="1"/>
  <c r="O395" i="11" s="1"/>
  <c r="N181" i="11"/>
  <c r="N183" i="11" s="1"/>
  <c r="N393" i="11" s="1"/>
  <c r="M181" i="11"/>
  <c r="M183" i="11" s="1"/>
  <c r="M393" i="11" s="1"/>
  <c r="L181" i="11"/>
  <c r="L183" i="11" s="1"/>
  <c r="L393" i="11" s="1"/>
  <c r="L395" i="11" s="1"/>
  <c r="K181" i="11"/>
  <c r="K183" i="11" s="1"/>
  <c r="K393" i="11" s="1"/>
  <c r="K395" i="11" s="1"/>
  <c r="J181" i="11"/>
  <c r="J183" i="11" s="1"/>
  <c r="I181" i="11"/>
  <c r="I183" i="11" s="1"/>
  <c r="I393" i="11" s="1"/>
  <c r="I395" i="11" s="1"/>
  <c r="H181" i="11"/>
  <c r="H183" i="11" s="1"/>
  <c r="H393" i="11" s="1"/>
  <c r="G181" i="11"/>
  <c r="F181" i="11"/>
  <c r="F183" i="11" s="1"/>
  <c r="F393" i="11" s="1"/>
  <c r="D181" i="11"/>
  <c r="C181" i="11"/>
  <c r="S179" i="11"/>
  <c r="E179" i="11"/>
  <c r="S178" i="11"/>
  <c r="E178" i="11"/>
  <c r="S173" i="11"/>
  <c r="R172" i="11"/>
  <c r="Q172" i="11"/>
  <c r="Q389" i="11" s="1"/>
  <c r="P172" i="11"/>
  <c r="O172" i="11"/>
  <c r="O389" i="11" s="1"/>
  <c r="N172" i="11"/>
  <c r="N389" i="11" s="1"/>
  <c r="M172" i="11"/>
  <c r="L172" i="11"/>
  <c r="L389" i="11" s="1"/>
  <c r="K172" i="11"/>
  <c r="K389" i="11" s="1"/>
  <c r="J172" i="11"/>
  <c r="J389" i="11" s="1"/>
  <c r="I172" i="11"/>
  <c r="I389" i="11" s="1"/>
  <c r="H172" i="11"/>
  <c r="H389" i="11" s="1"/>
  <c r="G172" i="11"/>
  <c r="G389" i="11" s="1"/>
  <c r="F172" i="11"/>
  <c r="F389" i="11" s="1"/>
  <c r="D172" i="11"/>
  <c r="D389" i="11" s="1"/>
  <c r="C172" i="11"/>
  <c r="C389" i="11" s="1"/>
  <c r="S171" i="11"/>
  <c r="E171" i="11"/>
  <c r="S170" i="11"/>
  <c r="E170" i="11"/>
  <c r="S169" i="11"/>
  <c r="E169" i="11"/>
  <c r="S166" i="11"/>
  <c r="R165" i="11"/>
  <c r="R388" i="11" s="1"/>
  <c r="Q165" i="11"/>
  <c r="Q388" i="11" s="1"/>
  <c r="P165" i="11"/>
  <c r="P388" i="11" s="1"/>
  <c r="P390" i="11" s="1"/>
  <c r="O165" i="11"/>
  <c r="O388" i="11" s="1"/>
  <c r="O390" i="11" s="1"/>
  <c r="K165" i="11"/>
  <c r="K388" i="11" s="1"/>
  <c r="K390" i="11" s="1"/>
  <c r="S164" i="11"/>
  <c r="E164" i="11"/>
  <c r="R163" i="11"/>
  <c r="Q163" i="11"/>
  <c r="P163" i="11"/>
  <c r="O163" i="11"/>
  <c r="N163" i="11"/>
  <c r="N165" i="11" s="1"/>
  <c r="N388" i="11" s="1"/>
  <c r="N390" i="11" s="1"/>
  <c r="M163" i="11"/>
  <c r="M165" i="11" s="1"/>
  <c r="M388" i="11" s="1"/>
  <c r="M390" i="11" s="1"/>
  <c r="L163" i="11"/>
  <c r="L165" i="11" s="1"/>
  <c r="L388" i="11" s="1"/>
  <c r="K163" i="11"/>
  <c r="J163" i="11"/>
  <c r="J165" i="11" s="1"/>
  <c r="J388" i="11" s="1"/>
  <c r="I163" i="11"/>
  <c r="I165" i="11" s="1"/>
  <c r="I388" i="11" s="1"/>
  <c r="H163" i="11"/>
  <c r="H165" i="11" s="1"/>
  <c r="H388" i="11" s="1"/>
  <c r="G163" i="11"/>
  <c r="G165" i="11" s="1"/>
  <c r="G388" i="11" s="1"/>
  <c r="F163" i="11"/>
  <c r="F165" i="11" s="1"/>
  <c r="F388" i="11" s="1"/>
  <c r="D163" i="11"/>
  <c r="D165" i="11" s="1"/>
  <c r="C163" i="11"/>
  <c r="C165" i="11" s="1"/>
  <c r="C388" i="11" s="1"/>
  <c r="S162" i="11"/>
  <c r="E162" i="11"/>
  <c r="E163" i="11" s="1"/>
  <c r="S161" i="11"/>
  <c r="E161" i="11"/>
  <c r="S157" i="11"/>
  <c r="Q156" i="11"/>
  <c r="Q377" i="11" s="1"/>
  <c r="G156" i="11"/>
  <c r="G377" i="11" s="1"/>
  <c r="F156" i="11"/>
  <c r="F377" i="11" s="1"/>
  <c r="S155" i="11"/>
  <c r="E155" i="11"/>
  <c r="R154" i="11"/>
  <c r="R156" i="11" s="1"/>
  <c r="R377" i="11" s="1"/>
  <c r="Q154" i="11"/>
  <c r="P154" i="11"/>
  <c r="P156" i="11" s="1"/>
  <c r="P377" i="11" s="1"/>
  <c r="O154" i="11"/>
  <c r="O156" i="11" s="1"/>
  <c r="O377" i="11" s="1"/>
  <c r="N154" i="11"/>
  <c r="N156" i="11" s="1"/>
  <c r="N377" i="11" s="1"/>
  <c r="M154" i="11"/>
  <c r="M156" i="11" s="1"/>
  <c r="M377" i="11" s="1"/>
  <c r="L154" i="11"/>
  <c r="L156" i="11" s="1"/>
  <c r="L377" i="11" s="1"/>
  <c r="K154" i="11"/>
  <c r="K156" i="11" s="1"/>
  <c r="K377" i="11" s="1"/>
  <c r="J154" i="11"/>
  <c r="J156" i="11" s="1"/>
  <c r="I154" i="11"/>
  <c r="I156" i="11" s="1"/>
  <c r="H154" i="11"/>
  <c r="H156" i="11" s="1"/>
  <c r="H377" i="11" s="1"/>
  <c r="G154" i="11"/>
  <c r="F154" i="11"/>
  <c r="D154" i="11"/>
  <c r="D156" i="11" s="1"/>
  <c r="C154" i="11"/>
  <c r="C156" i="11" s="1"/>
  <c r="C377" i="11" s="1"/>
  <c r="S153" i="11"/>
  <c r="U153" i="11" s="1"/>
  <c r="E153" i="11"/>
  <c r="T153" i="11" s="1"/>
  <c r="S152" i="11"/>
  <c r="U152" i="11" s="1"/>
  <c r="E152" i="11"/>
  <c r="S151" i="11"/>
  <c r="E151" i="11"/>
  <c r="S150" i="11"/>
  <c r="U150" i="11" s="1"/>
  <c r="E150" i="11"/>
  <c r="T150" i="11" s="1"/>
  <c r="S149" i="11"/>
  <c r="U149" i="11" s="1"/>
  <c r="E149" i="11"/>
  <c r="S148" i="11"/>
  <c r="E148" i="11"/>
  <c r="S147" i="11"/>
  <c r="U147" i="11" s="1"/>
  <c r="E147" i="11"/>
  <c r="S146" i="11"/>
  <c r="E146" i="11"/>
  <c r="S145" i="11"/>
  <c r="T145" i="11" s="1"/>
  <c r="E145" i="11"/>
  <c r="S144" i="11"/>
  <c r="U144" i="11" s="1"/>
  <c r="E144" i="11"/>
  <c r="S140" i="11"/>
  <c r="H139" i="11"/>
  <c r="H376" i="11" s="1"/>
  <c r="G139" i="11"/>
  <c r="G376" i="11" s="1"/>
  <c r="D139" i="11"/>
  <c r="C139" i="11"/>
  <c r="S138" i="11"/>
  <c r="E138" i="11"/>
  <c r="R137" i="11"/>
  <c r="R139" i="11" s="1"/>
  <c r="R376" i="11" s="1"/>
  <c r="Q137" i="11"/>
  <c r="Q139" i="11" s="1"/>
  <c r="Q376" i="11" s="1"/>
  <c r="P137" i="11"/>
  <c r="P139" i="11" s="1"/>
  <c r="O137" i="11"/>
  <c r="O139" i="11" s="1"/>
  <c r="O376" i="11" s="1"/>
  <c r="N137" i="11"/>
  <c r="N139" i="11" s="1"/>
  <c r="N376" i="11" s="1"/>
  <c r="M137" i="11"/>
  <c r="M139" i="11" s="1"/>
  <c r="M376" i="11" s="1"/>
  <c r="L137" i="11"/>
  <c r="L139" i="11" s="1"/>
  <c r="L376" i="11" s="1"/>
  <c r="K137" i="11"/>
  <c r="K139" i="11" s="1"/>
  <c r="K376" i="11" s="1"/>
  <c r="J137" i="11"/>
  <c r="J139" i="11" s="1"/>
  <c r="J376" i="11" s="1"/>
  <c r="I137" i="11"/>
  <c r="I139" i="11" s="1"/>
  <c r="I376" i="11" s="1"/>
  <c r="H137" i="11"/>
  <c r="G137" i="11"/>
  <c r="F137" i="11"/>
  <c r="F139" i="11" s="1"/>
  <c r="F376" i="11" s="1"/>
  <c r="C137" i="11"/>
  <c r="S136" i="11"/>
  <c r="E136" i="11"/>
  <c r="S135" i="11"/>
  <c r="T135" i="11" s="1"/>
  <c r="E135" i="11"/>
  <c r="U134" i="11"/>
  <c r="S134" i="11"/>
  <c r="T134" i="11" s="1"/>
  <c r="E134" i="11"/>
  <c r="E133" i="11"/>
  <c r="S132" i="11"/>
  <c r="E132" i="11"/>
  <c r="S131" i="11"/>
  <c r="E131" i="11"/>
  <c r="S130" i="11"/>
  <c r="E130" i="11"/>
  <c r="S129" i="11"/>
  <c r="U129" i="11" s="1"/>
  <c r="E129" i="11"/>
  <c r="S128" i="11"/>
  <c r="E128" i="11"/>
  <c r="S127" i="11"/>
  <c r="U127" i="11" s="1"/>
  <c r="E127" i="11"/>
  <c r="U126" i="11"/>
  <c r="S126" i="11"/>
  <c r="T126" i="11" s="1"/>
  <c r="E126" i="11"/>
  <c r="S125" i="11"/>
  <c r="E125" i="11"/>
  <c r="S124" i="11"/>
  <c r="U124" i="11" s="1"/>
  <c r="E124" i="11"/>
  <c r="U123" i="11"/>
  <c r="T123" i="11"/>
  <c r="S123" i="11"/>
  <c r="E123" i="11"/>
  <c r="S122" i="11"/>
  <c r="E122" i="11"/>
  <c r="U121" i="11"/>
  <c r="S121" i="11"/>
  <c r="T121" i="11" s="1"/>
  <c r="E121" i="11"/>
  <c r="S120" i="11"/>
  <c r="E120" i="11"/>
  <c r="S119" i="11"/>
  <c r="E119" i="11"/>
  <c r="S118" i="11"/>
  <c r="E118" i="11"/>
  <c r="S117" i="11"/>
  <c r="E117" i="11"/>
  <c r="U116" i="11"/>
  <c r="S116" i="11"/>
  <c r="T116" i="11" s="1"/>
  <c r="E116" i="11"/>
  <c r="S115" i="11"/>
  <c r="E115" i="11"/>
  <c r="S114" i="11"/>
  <c r="E114" i="11"/>
  <c r="S113" i="11"/>
  <c r="E113" i="11"/>
  <c r="S112" i="11"/>
  <c r="E112" i="11"/>
  <c r="T111" i="11"/>
  <c r="S111" i="11"/>
  <c r="E111" i="11"/>
  <c r="S110" i="11"/>
  <c r="E110" i="11"/>
  <c r="T109" i="11"/>
  <c r="S109" i="11"/>
  <c r="E109" i="11"/>
  <c r="S108" i="11"/>
  <c r="E108" i="11"/>
  <c r="S107" i="11"/>
  <c r="E107" i="11"/>
  <c r="S106" i="11"/>
  <c r="E106" i="11"/>
  <c r="S105" i="11"/>
  <c r="E105" i="11"/>
  <c r="S104" i="11"/>
  <c r="U104" i="11" s="1"/>
  <c r="E104" i="11"/>
  <c r="T104" i="11" s="1"/>
  <c r="S103" i="11"/>
  <c r="E103" i="11"/>
  <c r="S99" i="11"/>
  <c r="Q98" i="11"/>
  <c r="Q375" i="11" s="1"/>
  <c r="M98" i="11"/>
  <c r="M375" i="11" s="1"/>
  <c r="L98" i="11"/>
  <c r="L375" i="11" s="1"/>
  <c r="K98" i="11"/>
  <c r="K375" i="11" s="1"/>
  <c r="G98" i="11"/>
  <c r="G375" i="11" s="1"/>
  <c r="S97" i="11"/>
  <c r="E97" i="11"/>
  <c r="R96" i="11"/>
  <c r="Q96" i="11"/>
  <c r="P96" i="11"/>
  <c r="P98" i="11" s="1"/>
  <c r="P375" i="11" s="1"/>
  <c r="O96" i="11"/>
  <c r="O98" i="11" s="1"/>
  <c r="O375" i="11" s="1"/>
  <c r="N96" i="11"/>
  <c r="N98" i="11" s="1"/>
  <c r="N375" i="11" s="1"/>
  <c r="M96" i="11"/>
  <c r="L96" i="11"/>
  <c r="K96" i="11"/>
  <c r="J96" i="11"/>
  <c r="J98" i="11" s="1"/>
  <c r="J375" i="11" s="1"/>
  <c r="I96" i="11"/>
  <c r="I98" i="11" s="1"/>
  <c r="I375" i="11" s="1"/>
  <c r="H96" i="11"/>
  <c r="H98" i="11" s="1"/>
  <c r="H375" i="11" s="1"/>
  <c r="G96" i="11"/>
  <c r="F96" i="11"/>
  <c r="F98" i="11" s="1"/>
  <c r="F375" i="11" s="1"/>
  <c r="D96" i="11"/>
  <c r="C96" i="11"/>
  <c r="C375" i="11" s="1"/>
  <c r="S95" i="11"/>
  <c r="E95" i="11"/>
  <c r="T94" i="11"/>
  <c r="S94" i="11"/>
  <c r="E94" i="11"/>
  <c r="S93" i="11"/>
  <c r="E93" i="11"/>
  <c r="S92" i="11"/>
  <c r="U92" i="11" s="1"/>
  <c r="E92" i="11"/>
  <c r="S91" i="11"/>
  <c r="E91" i="11"/>
  <c r="U90" i="11"/>
  <c r="T90" i="11"/>
  <c r="S90" i="11"/>
  <c r="E90" i="11"/>
  <c r="S89" i="11"/>
  <c r="E89" i="11"/>
  <c r="S88" i="11"/>
  <c r="E88" i="11"/>
  <c r="T88" i="11" s="1"/>
  <c r="S87" i="11"/>
  <c r="E87" i="11"/>
  <c r="U86" i="11"/>
  <c r="T86" i="11"/>
  <c r="S86" i="11"/>
  <c r="E86" i="11"/>
  <c r="S85" i="11"/>
  <c r="E85" i="11"/>
  <c r="S84" i="11"/>
  <c r="E84" i="11"/>
  <c r="S83" i="11"/>
  <c r="E83" i="11"/>
  <c r="S82" i="11"/>
  <c r="E82" i="11"/>
  <c r="S81" i="11"/>
  <c r="U81" i="11" s="1"/>
  <c r="E81" i="11"/>
  <c r="S80" i="11"/>
  <c r="U80" i="11" s="1"/>
  <c r="E80" i="11"/>
  <c r="S79" i="11"/>
  <c r="T79" i="11" s="1"/>
  <c r="E79" i="11"/>
  <c r="S78" i="11"/>
  <c r="E78" i="11"/>
  <c r="S77" i="11"/>
  <c r="E77" i="11"/>
  <c r="S76" i="11"/>
  <c r="E76" i="11"/>
  <c r="S75" i="11"/>
  <c r="E75" i="11"/>
  <c r="U74" i="11"/>
  <c r="T74" i="11"/>
  <c r="S74" i="11"/>
  <c r="E74" i="11"/>
  <c r="S73" i="11"/>
  <c r="E73" i="11"/>
  <c r="S72" i="11"/>
  <c r="E72" i="11"/>
  <c r="S71" i="11"/>
  <c r="U71" i="11" s="1"/>
  <c r="E71" i="11"/>
  <c r="S70" i="11"/>
  <c r="E70" i="11"/>
  <c r="S69" i="11"/>
  <c r="E69" i="11"/>
  <c r="U69" i="11" s="1"/>
  <c r="S65" i="11"/>
  <c r="J64" i="11"/>
  <c r="J374" i="11" s="1"/>
  <c r="I64" i="11"/>
  <c r="I374" i="11" s="1"/>
  <c r="C64" i="11"/>
  <c r="S63" i="11"/>
  <c r="T63" i="11" s="1"/>
  <c r="E63" i="11"/>
  <c r="R62" i="11"/>
  <c r="Q62" i="11"/>
  <c r="Q64" i="11" s="1"/>
  <c r="Q374" i="11" s="1"/>
  <c r="P62" i="11"/>
  <c r="P64" i="11" s="1"/>
  <c r="P374" i="11" s="1"/>
  <c r="O62" i="11"/>
  <c r="O64" i="11" s="1"/>
  <c r="O374" i="11" s="1"/>
  <c r="N62" i="11"/>
  <c r="N64" i="11" s="1"/>
  <c r="N374" i="11" s="1"/>
  <c r="M62" i="11"/>
  <c r="M64" i="11" s="1"/>
  <c r="M374" i="11" s="1"/>
  <c r="M379" i="11" s="1"/>
  <c r="L62" i="11"/>
  <c r="L64" i="11" s="1"/>
  <c r="L374" i="11" s="1"/>
  <c r="K62" i="11"/>
  <c r="K64" i="11" s="1"/>
  <c r="K374" i="11" s="1"/>
  <c r="J62" i="11"/>
  <c r="I62" i="11"/>
  <c r="H62" i="11"/>
  <c r="H64" i="11" s="1"/>
  <c r="H374" i="11" s="1"/>
  <c r="G62" i="11"/>
  <c r="G64" i="11" s="1"/>
  <c r="G374" i="11" s="1"/>
  <c r="F62" i="11"/>
  <c r="F64" i="11" s="1"/>
  <c r="F374" i="11" s="1"/>
  <c r="D62" i="11"/>
  <c r="C62" i="11"/>
  <c r="S61" i="11"/>
  <c r="E61" i="11"/>
  <c r="U60" i="11"/>
  <c r="S60" i="11"/>
  <c r="E60" i="11"/>
  <c r="S59" i="11"/>
  <c r="E59" i="11"/>
  <c r="S58" i="11"/>
  <c r="E58" i="11"/>
  <c r="S57" i="11"/>
  <c r="U57" i="11" s="1"/>
  <c r="E57" i="11"/>
  <c r="S56" i="11"/>
  <c r="E56" i="11"/>
  <c r="S55" i="11"/>
  <c r="T55" i="11" s="1"/>
  <c r="E55" i="11"/>
  <c r="S54" i="11"/>
  <c r="E54" i="11"/>
  <c r="S53" i="11"/>
  <c r="E53" i="11"/>
  <c r="S52" i="11"/>
  <c r="E52" i="11"/>
  <c r="S51" i="11"/>
  <c r="E51" i="11"/>
  <c r="S50" i="11"/>
  <c r="T50" i="11" s="1"/>
  <c r="E50" i="11"/>
  <c r="S49" i="11"/>
  <c r="E49" i="11"/>
  <c r="S48" i="11"/>
  <c r="E48" i="11"/>
  <c r="S47" i="11"/>
  <c r="E47" i="11"/>
  <c r="S46" i="11"/>
  <c r="E46" i="11"/>
  <c r="S45" i="11"/>
  <c r="E45" i="11"/>
  <c r="U44" i="11"/>
  <c r="S44" i="11"/>
  <c r="E44" i="11"/>
  <c r="S43" i="11"/>
  <c r="E43" i="11"/>
  <c r="S42" i="11"/>
  <c r="E42" i="11"/>
  <c r="T42" i="11" s="1"/>
  <c r="S41" i="11"/>
  <c r="E41" i="11"/>
  <c r="S40" i="11"/>
  <c r="E40" i="11"/>
  <c r="U39" i="11"/>
  <c r="T39" i="11"/>
  <c r="S39" i="11"/>
  <c r="E39" i="11"/>
  <c r="U38" i="11"/>
  <c r="S38" i="11"/>
  <c r="T38" i="11" s="1"/>
  <c r="E38" i="11"/>
  <c r="S37" i="11"/>
  <c r="E37" i="11"/>
  <c r="S36" i="11"/>
  <c r="E36" i="11"/>
  <c r="S35" i="11"/>
  <c r="E35" i="11"/>
  <c r="U34" i="11"/>
  <c r="S34" i="11"/>
  <c r="E34" i="11"/>
  <c r="T34" i="11" s="1"/>
  <c r="S33" i="11"/>
  <c r="E33" i="11"/>
  <c r="S32" i="11"/>
  <c r="E32" i="11"/>
  <c r="S31" i="11"/>
  <c r="E31" i="11"/>
  <c r="S30" i="11"/>
  <c r="T30" i="11" s="1"/>
  <c r="E30" i="11"/>
  <c r="S26" i="11"/>
  <c r="S24" i="11"/>
  <c r="S23" i="11"/>
  <c r="U23" i="11" s="1"/>
  <c r="R22" i="11"/>
  <c r="R25" i="11" s="1"/>
  <c r="R371" i="11" s="1"/>
  <c r="Q22" i="11"/>
  <c r="Q25" i="11" s="1"/>
  <c r="Q371" i="11" s="1"/>
  <c r="P22" i="11"/>
  <c r="P25" i="11" s="1"/>
  <c r="P371" i="11" s="1"/>
  <c r="O22" i="11"/>
  <c r="O25" i="11" s="1"/>
  <c r="O371" i="11" s="1"/>
  <c r="N22" i="11"/>
  <c r="N25" i="11" s="1"/>
  <c r="M22" i="11"/>
  <c r="M25" i="11" s="1"/>
  <c r="M371" i="11" s="1"/>
  <c r="L22" i="11"/>
  <c r="L25" i="11" s="1"/>
  <c r="L371" i="11" s="1"/>
  <c r="K22" i="11"/>
  <c r="K25" i="11" s="1"/>
  <c r="K371" i="11" s="1"/>
  <c r="J22" i="11"/>
  <c r="J25" i="11" s="1"/>
  <c r="J371" i="11" s="1"/>
  <c r="I22" i="11"/>
  <c r="I25" i="11" s="1"/>
  <c r="I371" i="11" s="1"/>
  <c r="H22" i="11"/>
  <c r="H25" i="11" s="1"/>
  <c r="H371" i="11" s="1"/>
  <c r="G22" i="11"/>
  <c r="G25" i="11" s="1"/>
  <c r="G371" i="11" s="1"/>
  <c r="F22" i="11"/>
  <c r="F25" i="11" s="1"/>
  <c r="F371" i="11" s="1"/>
  <c r="D22" i="11"/>
  <c r="D25" i="11" s="1"/>
  <c r="D371" i="11" s="1"/>
  <c r="C22" i="11"/>
  <c r="C25" i="11" s="1"/>
  <c r="C371" i="11" s="1"/>
  <c r="S21" i="11"/>
  <c r="E21" i="11"/>
  <c r="S20" i="11"/>
  <c r="E20" i="11"/>
  <c r="S19" i="11"/>
  <c r="U19" i="11" s="1"/>
  <c r="E19" i="11"/>
  <c r="S18" i="11"/>
  <c r="E18" i="11"/>
  <c r="S17" i="11"/>
  <c r="E17" i="11"/>
  <c r="S16" i="11"/>
  <c r="E16" i="11"/>
  <c r="T16" i="11" s="1"/>
  <c r="S15" i="11"/>
  <c r="E15" i="11"/>
  <c r="S14" i="11"/>
  <c r="E14" i="11"/>
  <c r="S13" i="11"/>
  <c r="E13" i="11"/>
  <c r="S12" i="11"/>
  <c r="E12" i="11"/>
  <c r="S11" i="11"/>
  <c r="U11" i="11" s="1"/>
  <c r="E11" i="11"/>
  <c r="S10" i="11"/>
  <c r="E10" i="11"/>
  <c r="S9" i="11"/>
  <c r="T9" i="11" s="1"/>
  <c r="E9" i="11"/>
  <c r="S8" i="11"/>
  <c r="U8" i="11" s="1"/>
  <c r="E8" i="11"/>
  <c r="S7" i="11"/>
  <c r="E7" i="11"/>
  <c r="S6" i="11"/>
  <c r="E6" i="11"/>
  <c r="S5" i="11"/>
  <c r="U5" i="11" s="1"/>
  <c r="E5" i="11"/>
  <c r="S4" i="11"/>
  <c r="T4" i="11" s="1"/>
  <c r="E4" i="11"/>
  <c r="D376" i="10"/>
  <c r="R375" i="10"/>
  <c r="R372" i="10"/>
  <c r="R371" i="10"/>
  <c r="S312" i="10"/>
  <c r="E310" i="10"/>
  <c r="T310" i="10" s="1"/>
  <c r="R309" i="10"/>
  <c r="Q309" i="10"/>
  <c r="Q311" i="10" s="1"/>
  <c r="Q375" i="10" s="1"/>
  <c r="P309" i="10"/>
  <c r="P311" i="10" s="1"/>
  <c r="P375" i="10" s="1"/>
  <c r="O309" i="10"/>
  <c r="O311" i="10" s="1"/>
  <c r="O375" i="10" s="1"/>
  <c r="N309" i="10"/>
  <c r="N311" i="10" s="1"/>
  <c r="N375" i="10" s="1"/>
  <c r="M309" i="10"/>
  <c r="M311" i="10" s="1"/>
  <c r="M375" i="10" s="1"/>
  <c r="L309" i="10"/>
  <c r="L311" i="10" s="1"/>
  <c r="L375" i="10" s="1"/>
  <c r="K309" i="10"/>
  <c r="K311" i="10" s="1"/>
  <c r="K375" i="10" s="1"/>
  <c r="J309" i="10"/>
  <c r="J311" i="10" s="1"/>
  <c r="J375" i="10" s="1"/>
  <c r="I309" i="10"/>
  <c r="I311" i="10" s="1"/>
  <c r="I375" i="10" s="1"/>
  <c r="H309" i="10"/>
  <c r="H311" i="10" s="1"/>
  <c r="H375" i="10" s="1"/>
  <c r="G309" i="10"/>
  <c r="G311" i="10" s="1"/>
  <c r="G375" i="10" s="1"/>
  <c r="F309" i="10"/>
  <c r="F311" i="10" s="1"/>
  <c r="F375" i="10" s="1"/>
  <c r="D309" i="10"/>
  <c r="C309" i="10"/>
  <c r="C311" i="10" s="1"/>
  <c r="S308" i="10"/>
  <c r="E308" i="10"/>
  <c r="S307" i="10"/>
  <c r="E307" i="10"/>
  <c r="S306" i="10"/>
  <c r="E306" i="10"/>
  <c r="S305" i="10"/>
  <c r="E305" i="10"/>
  <c r="S304" i="10"/>
  <c r="E304" i="10"/>
  <c r="S303" i="10"/>
  <c r="E303" i="10"/>
  <c r="S302" i="10"/>
  <c r="E302" i="10"/>
  <c r="S301" i="10"/>
  <c r="E301" i="10"/>
  <c r="S300" i="10"/>
  <c r="E300" i="10"/>
  <c r="S299" i="10"/>
  <c r="E299" i="10"/>
  <c r="S298" i="10"/>
  <c r="E298" i="10"/>
  <c r="S297" i="10"/>
  <c r="E297" i="10"/>
  <c r="S296" i="10"/>
  <c r="E296" i="10"/>
  <c r="S295" i="10"/>
  <c r="E295" i="10"/>
  <c r="S294" i="10"/>
  <c r="E294" i="10"/>
  <c r="S290" i="10"/>
  <c r="S288" i="10"/>
  <c r="E288" i="10"/>
  <c r="R287" i="10"/>
  <c r="Q287" i="10"/>
  <c r="Q326" i="10" s="1"/>
  <c r="P287" i="10"/>
  <c r="P326" i="10" s="1"/>
  <c r="O287" i="10"/>
  <c r="O326" i="10" s="1"/>
  <c r="N287" i="10"/>
  <c r="N326" i="10" s="1"/>
  <c r="M287" i="10"/>
  <c r="M326" i="10" s="1"/>
  <c r="L287" i="10"/>
  <c r="L326" i="10" s="1"/>
  <c r="K287" i="10"/>
  <c r="K326" i="10" s="1"/>
  <c r="J287" i="10"/>
  <c r="J326" i="10" s="1"/>
  <c r="I287" i="10"/>
  <c r="I289" i="10" s="1"/>
  <c r="H287" i="10"/>
  <c r="H289" i="10" s="1"/>
  <c r="G287" i="10"/>
  <c r="G289" i="10" s="1"/>
  <c r="F287" i="10"/>
  <c r="F289" i="10" s="1"/>
  <c r="D287" i="10"/>
  <c r="C287" i="10"/>
  <c r="S286" i="10"/>
  <c r="E286" i="10"/>
  <c r="S285" i="10"/>
  <c r="E285" i="10"/>
  <c r="S284" i="10"/>
  <c r="E284" i="10"/>
  <c r="S283" i="10"/>
  <c r="E283" i="10"/>
  <c r="S282" i="10"/>
  <c r="E282" i="10"/>
  <c r="S281" i="10"/>
  <c r="E281" i="10"/>
  <c r="S280" i="10"/>
  <c r="E280" i="10"/>
  <c r="S279" i="10"/>
  <c r="E279" i="10"/>
  <c r="S278" i="10"/>
  <c r="E278" i="10"/>
  <c r="S277" i="10"/>
  <c r="E277" i="10"/>
  <c r="S276" i="10"/>
  <c r="E276" i="10"/>
  <c r="S275" i="10"/>
  <c r="E275" i="10"/>
  <c r="S274" i="10"/>
  <c r="E274" i="10"/>
  <c r="S273" i="10"/>
  <c r="E273" i="10"/>
  <c r="S272" i="10"/>
  <c r="E272" i="10"/>
  <c r="S271" i="10"/>
  <c r="E271" i="10"/>
  <c r="S270" i="10"/>
  <c r="E270" i="10"/>
  <c r="S269" i="10"/>
  <c r="E269" i="10"/>
  <c r="S268" i="10"/>
  <c r="E268" i="10"/>
  <c r="S267" i="10"/>
  <c r="E267" i="10"/>
  <c r="S266" i="10"/>
  <c r="E266" i="10"/>
  <c r="S265" i="10"/>
  <c r="E265" i="10"/>
  <c r="S264" i="10"/>
  <c r="E264" i="10"/>
  <c r="S263" i="10"/>
  <c r="E263" i="10"/>
  <c r="S262" i="10"/>
  <c r="E262" i="10"/>
  <c r="S261" i="10"/>
  <c r="E261" i="10"/>
  <c r="S260" i="10"/>
  <c r="E260" i="10"/>
  <c r="S259" i="10"/>
  <c r="E259" i="10"/>
  <c r="S258" i="10"/>
  <c r="E258" i="10"/>
  <c r="S257" i="10"/>
  <c r="E257" i="10"/>
  <c r="S256" i="10"/>
  <c r="E256" i="10"/>
  <c r="S251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D250" i="10"/>
  <c r="C250" i="10"/>
  <c r="S249" i="10"/>
  <c r="E249" i="10"/>
  <c r="S248" i="10"/>
  <c r="E248" i="10"/>
  <c r="S247" i="10"/>
  <c r="E247" i="10"/>
  <c r="S246" i="10"/>
  <c r="E246" i="10"/>
  <c r="S245" i="10"/>
  <c r="E245" i="10"/>
  <c r="S244" i="10"/>
  <c r="E244" i="10"/>
  <c r="S243" i="10"/>
  <c r="E243" i="10"/>
  <c r="S242" i="10"/>
  <c r="E242" i="10"/>
  <c r="S241" i="10"/>
  <c r="E241" i="10"/>
  <c r="S240" i="10"/>
  <c r="E240" i="10"/>
  <c r="S239" i="10"/>
  <c r="E239" i="10"/>
  <c r="S238" i="10"/>
  <c r="E238" i="10"/>
  <c r="S237" i="10"/>
  <c r="E237" i="10"/>
  <c r="S236" i="10"/>
  <c r="E236" i="10"/>
  <c r="S235" i="10"/>
  <c r="E235" i="10"/>
  <c r="S234" i="10"/>
  <c r="E234" i="10"/>
  <c r="S233" i="10"/>
  <c r="E233" i="10"/>
  <c r="S232" i="10"/>
  <c r="E232" i="10"/>
  <c r="S231" i="10"/>
  <c r="E231" i="10"/>
  <c r="S230" i="10"/>
  <c r="E230" i="10"/>
  <c r="S229" i="10"/>
  <c r="E229" i="10"/>
  <c r="S228" i="10"/>
  <c r="E228" i="10"/>
  <c r="S227" i="10"/>
  <c r="E227" i="10"/>
  <c r="S226" i="10"/>
  <c r="E226" i="10"/>
  <c r="S225" i="10"/>
  <c r="E225" i="10"/>
  <c r="S220" i="10"/>
  <c r="S218" i="10"/>
  <c r="T218" i="10" s="1"/>
  <c r="R217" i="10"/>
  <c r="R219" i="10" s="1"/>
  <c r="Q217" i="10"/>
  <c r="Q219" i="10" s="1"/>
  <c r="P217" i="10"/>
  <c r="P219" i="10" s="1"/>
  <c r="O217" i="10"/>
  <c r="O219" i="10" s="1"/>
  <c r="N217" i="10"/>
  <c r="N219" i="10" s="1"/>
  <c r="M217" i="10"/>
  <c r="M219" i="10" s="1"/>
  <c r="L217" i="10"/>
  <c r="L219" i="10" s="1"/>
  <c r="K217" i="10"/>
  <c r="K219" i="10" s="1"/>
  <c r="J217" i="10"/>
  <c r="J219" i="10" s="1"/>
  <c r="I217" i="10"/>
  <c r="I219" i="10" s="1"/>
  <c r="H217" i="10"/>
  <c r="H219" i="10" s="1"/>
  <c r="G217" i="10"/>
  <c r="G219" i="10" s="1"/>
  <c r="F217" i="10"/>
  <c r="F219" i="10" s="1"/>
  <c r="D217" i="10"/>
  <c r="D219" i="10" s="1"/>
  <c r="C217" i="10"/>
  <c r="S216" i="10"/>
  <c r="E216" i="10"/>
  <c r="S215" i="10"/>
  <c r="E215" i="10"/>
  <c r="S214" i="10"/>
  <c r="E214" i="10"/>
  <c r="S213" i="10"/>
  <c r="E213" i="10"/>
  <c r="S212" i="10"/>
  <c r="E212" i="10"/>
  <c r="S211" i="10"/>
  <c r="E211" i="10"/>
  <c r="S210" i="10"/>
  <c r="E210" i="10"/>
  <c r="S209" i="10"/>
  <c r="E209" i="10"/>
  <c r="S208" i="10"/>
  <c r="E208" i="10"/>
  <c r="S207" i="10"/>
  <c r="E207" i="10"/>
  <c r="S206" i="10"/>
  <c r="E206" i="10"/>
  <c r="S205" i="10"/>
  <c r="E205" i="10"/>
  <c r="S203" i="10"/>
  <c r="E203" i="10"/>
  <c r="S202" i="10"/>
  <c r="E202" i="10"/>
  <c r="S201" i="10"/>
  <c r="E201" i="10"/>
  <c r="S200" i="10"/>
  <c r="E200" i="10"/>
  <c r="S199" i="10"/>
  <c r="E199" i="10"/>
  <c r="S198" i="10"/>
  <c r="E198" i="10"/>
  <c r="S194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D193" i="10"/>
  <c r="C193" i="10"/>
  <c r="S192" i="10"/>
  <c r="E192" i="10"/>
  <c r="S191" i="10"/>
  <c r="E191" i="10"/>
  <c r="S190" i="10"/>
  <c r="E190" i="10"/>
  <c r="S189" i="10"/>
  <c r="T189" i="10" s="1"/>
  <c r="S188" i="10"/>
  <c r="E188" i="10"/>
  <c r="S187" i="10"/>
  <c r="T187" i="10" s="1"/>
  <c r="S184" i="10"/>
  <c r="S182" i="10"/>
  <c r="E182" i="10"/>
  <c r="T181" i="10"/>
  <c r="R181" i="10"/>
  <c r="R183" i="10" s="1"/>
  <c r="Q181" i="10"/>
  <c r="Q183" i="10" s="1"/>
  <c r="P181" i="10"/>
  <c r="P183" i="10" s="1"/>
  <c r="O181" i="10"/>
  <c r="O183" i="10" s="1"/>
  <c r="N181" i="10"/>
  <c r="N183" i="10" s="1"/>
  <c r="M181" i="10"/>
  <c r="M183" i="10" s="1"/>
  <c r="L181" i="10"/>
  <c r="L183" i="10" s="1"/>
  <c r="K181" i="10"/>
  <c r="K183" i="10" s="1"/>
  <c r="J181" i="10"/>
  <c r="J183" i="10" s="1"/>
  <c r="I181" i="10"/>
  <c r="I183" i="10" s="1"/>
  <c r="H181" i="10"/>
  <c r="H183" i="10" s="1"/>
  <c r="G181" i="10"/>
  <c r="G183" i="10" s="1"/>
  <c r="F181" i="10"/>
  <c r="F183" i="10" s="1"/>
  <c r="D181" i="10"/>
  <c r="D183" i="10" s="1"/>
  <c r="C181" i="10"/>
  <c r="C183" i="10" s="1"/>
  <c r="S179" i="10"/>
  <c r="E179" i="10"/>
  <c r="S178" i="10"/>
  <c r="E178" i="10"/>
  <c r="S173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D172" i="10"/>
  <c r="C172" i="10"/>
  <c r="S171" i="10"/>
  <c r="E171" i="10"/>
  <c r="S170" i="10"/>
  <c r="E170" i="10"/>
  <c r="S169" i="10"/>
  <c r="E169" i="10"/>
  <c r="S166" i="10"/>
  <c r="S164" i="10"/>
  <c r="E164" i="10"/>
  <c r="R163" i="10"/>
  <c r="R165" i="10" s="1"/>
  <c r="Q163" i="10"/>
  <c r="Q165" i="10" s="1"/>
  <c r="P163" i="10"/>
  <c r="P165" i="10" s="1"/>
  <c r="O163" i="10"/>
  <c r="O165" i="10" s="1"/>
  <c r="N163" i="10"/>
  <c r="N165" i="10" s="1"/>
  <c r="M163" i="10"/>
  <c r="M165" i="10" s="1"/>
  <c r="L163" i="10"/>
  <c r="L165" i="10" s="1"/>
  <c r="K163" i="10"/>
  <c r="K165" i="10" s="1"/>
  <c r="J163" i="10"/>
  <c r="J165" i="10" s="1"/>
  <c r="I163" i="10"/>
  <c r="I165" i="10" s="1"/>
  <c r="H163" i="10"/>
  <c r="H165" i="10" s="1"/>
  <c r="G163" i="10"/>
  <c r="G165" i="10" s="1"/>
  <c r="F163" i="10"/>
  <c r="F165" i="10" s="1"/>
  <c r="D163" i="10"/>
  <c r="D165" i="10" s="1"/>
  <c r="C163" i="10"/>
  <c r="C165" i="10" s="1"/>
  <c r="S162" i="10"/>
  <c r="E162" i="10"/>
  <c r="S161" i="10"/>
  <c r="E161" i="10"/>
  <c r="S157" i="10"/>
  <c r="S155" i="10"/>
  <c r="E155" i="10"/>
  <c r="R154" i="10"/>
  <c r="R156" i="10" s="1"/>
  <c r="R374" i="10" s="1"/>
  <c r="Q154" i="10"/>
  <c r="Q156" i="10" s="1"/>
  <c r="Q374" i="10" s="1"/>
  <c r="P154" i="10"/>
  <c r="P156" i="10" s="1"/>
  <c r="P374" i="10" s="1"/>
  <c r="O154" i="10"/>
  <c r="O156" i="10" s="1"/>
  <c r="O374" i="10" s="1"/>
  <c r="N154" i="10"/>
  <c r="N156" i="10" s="1"/>
  <c r="N374" i="10" s="1"/>
  <c r="M154" i="10"/>
  <c r="M156" i="10" s="1"/>
  <c r="M374" i="10" s="1"/>
  <c r="L154" i="10"/>
  <c r="L156" i="10" s="1"/>
  <c r="L374" i="10" s="1"/>
  <c r="K154" i="10"/>
  <c r="K156" i="10" s="1"/>
  <c r="K374" i="10" s="1"/>
  <c r="J154" i="10"/>
  <c r="J156" i="10" s="1"/>
  <c r="J374" i="10" s="1"/>
  <c r="I154" i="10"/>
  <c r="I156" i="10" s="1"/>
  <c r="I374" i="10" s="1"/>
  <c r="H154" i="10"/>
  <c r="H156" i="10" s="1"/>
  <c r="H374" i="10" s="1"/>
  <c r="G154" i="10"/>
  <c r="G156" i="10" s="1"/>
  <c r="G374" i="10" s="1"/>
  <c r="F154" i="10"/>
  <c r="F156" i="10" s="1"/>
  <c r="F374" i="10" s="1"/>
  <c r="D154" i="10"/>
  <c r="D156" i="10" s="1"/>
  <c r="C154" i="10"/>
  <c r="C156" i="10" s="1"/>
  <c r="C374" i="10" s="1"/>
  <c r="S153" i="10"/>
  <c r="E153" i="10"/>
  <c r="S152" i="10"/>
  <c r="E152" i="10"/>
  <c r="S151" i="10"/>
  <c r="E151" i="10"/>
  <c r="S150" i="10"/>
  <c r="E150" i="10"/>
  <c r="S149" i="10"/>
  <c r="E149" i="10"/>
  <c r="S148" i="10"/>
  <c r="E148" i="10"/>
  <c r="S147" i="10"/>
  <c r="E147" i="10"/>
  <c r="S146" i="10"/>
  <c r="E146" i="10"/>
  <c r="S145" i="10"/>
  <c r="E145" i="10"/>
  <c r="S144" i="10"/>
  <c r="E144" i="10"/>
  <c r="S140" i="10"/>
  <c r="D139" i="10"/>
  <c r="S138" i="10"/>
  <c r="E138" i="10"/>
  <c r="R137" i="10"/>
  <c r="R139" i="10" s="1"/>
  <c r="R373" i="10" s="1"/>
  <c r="Q137" i="10"/>
  <c r="Q139" i="10" s="1"/>
  <c r="Q373" i="10" s="1"/>
  <c r="P137" i="10"/>
  <c r="P139" i="10" s="1"/>
  <c r="P373" i="10" s="1"/>
  <c r="O137" i="10"/>
  <c r="O139" i="10" s="1"/>
  <c r="O373" i="10" s="1"/>
  <c r="N137" i="10"/>
  <c r="N139" i="10" s="1"/>
  <c r="N373" i="10" s="1"/>
  <c r="M137" i="10"/>
  <c r="M139" i="10" s="1"/>
  <c r="M373" i="10" s="1"/>
  <c r="L137" i="10"/>
  <c r="L139" i="10" s="1"/>
  <c r="L373" i="10" s="1"/>
  <c r="K137" i="10"/>
  <c r="K139" i="10" s="1"/>
  <c r="K373" i="10" s="1"/>
  <c r="J137" i="10"/>
  <c r="J139" i="10" s="1"/>
  <c r="J373" i="10" s="1"/>
  <c r="I137" i="10"/>
  <c r="I139" i="10" s="1"/>
  <c r="I373" i="10" s="1"/>
  <c r="H137" i="10"/>
  <c r="H139" i="10" s="1"/>
  <c r="H373" i="10" s="1"/>
  <c r="G137" i="10"/>
  <c r="G139" i="10" s="1"/>
  <c r="G373" i="10" s="1"/>
  <c r="F137" i="10"/>
  <c r="F139" i="10" s="1"/>
  <c r="F373" i="10" s="1"/>
  <c r="C137" i="10"/>
  <c r="C139" i="10" s="1"/>
  <c r="C373" i="10" s="1"/>
  <c r="S136" i="10"/>
  <c r="E136" i="10"/>
  <c r="S135" i="10"/>
  <c r="E135" i="10"/>
  <c r="S134" i="10"/>
  <c r="E134" i="10"/>
  <c r="E133" i="10"/>
  <c r="S132" i="10"/>
  <c r="E132" i="10"/>
  <c r="S131" i="10"/>
  <c r="E131" i="10"/>
  <c r="S130" i="10"/>
  <c r="E130" i="10"/>
  <c r="S129" i="10"/>
  <c r="E129" i="10"/>
  <c r="S128" i="10"/>
  <c r="E128" i="10"/>
  <c r="S127" i="10"/>
  <c r="E127" i="10"/>
  <c r="S126" i="10"/>
  <c r="E126" i="10"/>
  <c r="S125" i="10"/>
  <c r="E125" i="10"/>
  <c r="S124" i="10"/>
  <c r="E124" i="10"/>
  <c r="S123" i="10"/>
  <c r="E123" i="10"/>
  <c r="S122" i="10"/>
  <c r="E122" i="10"/>
  <c r="S121" i="10"/>
  <c r="E121" i="10"/>
  <c r="S120" i="10"/>
  <c r="E120" i="10"/>
  <c r="S119" i="10"/>
  <c r="E119" i="10"/>
  <c r="S118" i="10"/>
  <c r="E118" i="10"/>
  <c r="S117" i="10"/>
  <c r="E117" i="10"/>
  <c r="S116" i="10"/>
  <c r="E116" i="10"/>
  <c r="S115" i="10"/>
  <c r="E115" i="10"/>
  <c r="S114" i="10"/>
  <c r="E114" i="10"/>
  <c r="S113" i="10"/>
  <c r="E113" i="10"/>
  <c r="S112" i="10"/>
  <c r="E112" i="10"/>
  <c r="S111" i="10"/>
  <c r="E111" i="10"/>
  <c r="S110" i="10"/>
  <c r="E110" i="10"/>
  <c r="S109" i="10"/>
  <c r="E109" i="10"/>
  <c r="S108" i="10"/>
  <c r="E108" i="10"/>
  <c r="S107" i="10"/>
  <c r="E107" i="10"/>
  <c r="S106" i="10"/>
  <c r="E106" i="10"/>
  <c r="S105" i="10"/>
  <c r="E105" i="10"/>
  <c r="S104" i="10"/>
  <c r="E104" i="10"/>
  <c r="S103" i="10"/>
  <c r="E103" i="10"/>
  <c r="S99" i="10"/>
  <c r="S97" i="10"/>
  <c r="E97" i="10"/>
  <c r="R96" i="10"/>
  <c r="Q96" i="10"/>
  <c r="Q98" i="10" s="1"/>
  <c r="Q372" i="10" s="1"/>
  <c r="P96" i="10"/>
  <c r="P98" i="10" s="1"/>
  <c r="P372" i="10" s="1"/>
  <c r="O96" i="10"/>
  <c r="O98" i="10" s="1"/>
  <c r="O372" i="10" s="1"/>
  <c r="N96" i="10"/>
  <c r="N98" i="10" s="1"/>
  <c r="N372" i="10" s="1"/>
  <c r="M96" i="10"/>
  <c r="M98" i="10" s="1"/>
  <c r="M372" i="10" s="1"/>
  <c r="L96" i="10"/>
  <c r="L98" i="10" s="1"/>
  <c r="L372" i="10" s="1"/>
  <c r="K96" i="10"/>
  <c r="K98" i="10" s="1"/>
  <c r="K372" i="10" s="1"/>
  <c r="J96" i="10"/>
  <c r="J98" i="10" s="1"/>
  <c r="J372" i="10" s="1"/>
  <c r="I96" i="10"/>
  <c r="I98" i="10" s="1"/>
  <c r="I372" i="10" s="1"/>
  <c r="H96" i="10"/>
  <c r="H98" i="10" s="1"/>
  <c r="H372" i="10" s="1"/>
  <c r="G96" i="10"/>
  <c r="G98" i="10" s="1"/>
  <c r="G372" i="10" s="1"/>
  <c r="F96" i="10"/>
  <c r="F98" i="10" s="1"/>
  <c r="F372" i="10" s="1"/>
  <c r="D96" i="10"/>
  <c r="C96" i="10"/>
  <c r="C98" i="10" s="1"/>
  <c r="S95" i="10"/>
  <c r="E95" i="10"/>
  <c r="S94" i="10"/>
  <c r="E94" i="10"/>
  <c r="S93" i="10"/>
  <c r="E93" i="10"/>
  <c r="S92" i="10"/>
  <c r="E92" i="10"/>
  <c r="S91" i="10"/>
  <c r="E91" i="10"/>
  <c r="S90" i="10"/>
  <c r="E90" i="10"/>
  <c r="S89" i="10"/>
  <c r="E89" i="10"/>
  <c r="S88" i="10"/>
  <c r="E88" i="10"/>
  <c r="S87" i="10"/>
  <c r="E87" i="10"/>
  <c r="S86" i="10"/>
  <c r="E86" i="10"/>
  <c r="S85" i="10"/>
  <c r="E85" i="10"/>
  <c r="S84" i="10"/>
  <c r="E84" i="10"/>
  <c r="S83" i="10"/>
  <c r="E83" i="10"/>
  <c r="S82" i="10"/>
  <c r="E82" i="10"/>
  <c r="S81" i="10"/>
  <c r="E81" i="10"/>
  <c r="S80" i="10"/>
  <c r="E80" i="10"/>
  <c r="S79" i="10"/>
  <c r="E79" i="10"/>
  <c r="S78" i="10"/>
  <c r="E78" i="10"/>
  <c r="S77" i="10"/>
  <c r="E77" i="10"/>
  <c r="S76" i="10"/>
  <c r="E76" i="10"/>
  <c r="S75" i="10"/>
  <c r="E75" i="10"/>
  <c r="S74" i="10"/>
  <c r="E74" i="10"/>
  <c r="S73" i="10"/>
  <c r="E73" i="10"/>
  <c r="S72" i="10"/>
  <c r="E72" i="10"/>
  <c r="S71" i="10"/>
  <c r="E71" i="10"/>
  <c r="S70" i="10"/>
  <c r="E70" i="10"/>
  <c r="S69" i="10"/>
  <c r="E69" i="10"/>
  <c r="S65" i="10"/>
  <c r="S63" i="10"/>
  <c r="E63" i="10"/>
  <c r="R62" i="10"/>
  <c r="Q62" i="10"/>
  <c r="Q64" i="10" s="1"/>
  <c r="Q371" i="10" s="1"/>
  <c r="P62" i="10"/>
  <c r="P64" i="10" s="1"/>
  <c r="P371" i="10" s="1"/>
  <c r="O62" i="10"/>
  <c r="O64" i="10" s="1"/>
  <c r="O371" i="10" s="1"/>
  <c r="N62" i="10"/>
  <c r="N64" i="10" s="1"/>
  <c r="N371" i="10" s="1"/>
  <c r="M62" i="10"/>
  <c r="M64" i="10" s="1"/>
  <c r="M371" i="10" s="1"/>
  <c r="L62" i="10"/>
  <c r="L64" i="10" s="1"/>
  <c r="L371" i="10" s="1"/>
  <c r="K62" i="10"/>
  <c r="K64" i="10" s="1"/>
  <c r="K371" i="10" s="1"/>
  <c r="J62" i="10"/>
  <c r="J64" i="10" s="1"/>
  <c r="J371" i="10" s="1"/>
  <c r="I62" i="10"/>
  <c r="I64" i="10" s="1"/>
  <c r="I371" i="10" s="1"/>
  <c r="H62" i="10"/>
  <c r="H64" i="10" s="1"/>
  <c r="H371" i="10" s="1"/>
  <c r="G62" i="10"/>
  <c r="G64" i="10" s="1"/>
  <c r="G371" i="10" s="1"/>
  <c r="F62" i="10"/>
  <c r="F64" i="10" s="1"/>
  <c r="F371" i="10" s="1"/>
  <c r="D62" i="10"/>
  <c r="C62" i="10"/>
  <c r="C371" i="10" s="1"/>
  <c r="S61" i="10"/>
  <c r="E61" i="10"/>
  <c r="S60" i="10"/>
  <c r="E60" i="10"/>
  <c r="S59" i="10"/>
  <c r="E59" i="10"/>
  <c r="S58" i="10"/>
  <c r="E58" i="10"/>
  <c r="S57" i="10"/>
  <c r="E57" i="10"/>
  <c r="S56" i="10"/>
  <c r="E56" i="10"/>
  <c r="S55" i="10"/>
  <c r="E55" i="10"/>
  <c r="S54" i="10"/>
  <c r="E54" i="10"/>
  <c r="S53" i="10"/>
  <c r="E53" i="10"/>
  <c r="S52" i="10"/>
  <c r="E52" i="10"/>
  <c r="S51" i="10"/>
  <c r="E51" i="10"/>
  <c r="S50" i="10"/>
  <c r="E50" i="10"/>
  <c r="S49" i="10"/>
  <c r="E49" i="10"/>
  <c r="S48" i="10"/>
  <c r="E48" i="10"/>
  <c r="S47" i="10"/>
  <c r="E47" i="10"/>
  <c r="S46" i="10"/>
  <c r="E46" i="10"/>
  <c r="S45" i="10"/>
  <c r="E45" i="10"/>
  <c r="S44" i="10"/>
  <c r="E44" i="10"/>
  <c r="S43" i="10"/>
  <c r="E43" i="10"/>
  <c r="S42" i="10"/>
  <c r="E42" i="10"/>
  <c r="S41" i="10"/>
  <c r="E41" i="10"/>
  <c r="S40" i="10"/>
  <c r="E40" i="10"/>
  <c r="S39" i="10"/>
  <c r="E39" i="10"/>
  <c r="S38" i="10"/>
  <c r="E38" i="10"/>
  <c r="S37" i="10"/>
  <c r="E37" i="10"/>
  <c r="S36" i="10"/>
  <c r="E36" i="10"/>
  <c r="S35" i="10"/>
  <c r="E35" i="10"/>
  <c r="S34" i="10"/>
  <c r="E34" i="10"/>
  <c r="S33" i="10"/>
  <c r="E33" i="10"/>
  <c r="S32" i="10"/>
  <c r="E32" i="10"/>
  <c r="S31" i="10"/>
  <c r="E31" i="10"/>
  <c r="S30" i="10"/>
  <c r="E30" i="10"/>
  <c r="S26" i="10"/>
  <c r="S24" i="10"/>
  <c r="S23" i="10"/>
  <c r="U23" i="10" s="1"/>
  <c r="R22" i="10"/>
  <c r="R25" i="10" s="1"/>
  <c r="R368" i="10" s="1"/>
  <c r="Q22" i="10"/>
  <c r="Q25" i="10" s="1"/>
  <c r="Q368" i="10" s="1"/>
  <c r="P22" i="10"/>
  <c r="P25" i="10" s="1"/>
  <c r="P368" i="10" s="1"/>
  <c r="O22" i="10"/>
  <c r="O25" i="10" s="1"/>
  <c r="O368" i="10" s="1"/>
  <c r="N22" i="10"/>
  <c r="N25" i="10" s="1"/>
  <c r="N368" i="10" s="1"/>
  <c r="M22" i="10"/>
  <c r="M25" i="10" s="1"/>
  <c r="M368" i="10" s="1"/>
  <c r="L22" i="10"/>
  <c r="L25" i="10" s="1"/>
  <c r="L368" i="10" s="1"/>
  <c r="K22" i="10"/>
  <c r="K25" i="10" s="1"/>
  <c r="K368" i="10" s="1"/>
  <c r="J22" i="10"/>
  <c r="J25" i="10" s="1"/>
  <c r="J368" i="10" s="1"/>
  <c r="I22" i="10"/>
  <c r="I25" i="10" s="1"/>
  <c r="I368" i="10" s="1"/>
  <c r="H22" i="10"/>
  <c r="H25" i="10" s="1"/>
  <c r="H368" i="10" s="1"/>
  <c r="G22" i="10"/>
  <c r="G25" i="10" s="1"/>
  <c r="G368" i="10" s="1"/>
  <c r="F22" i="10"/>
  <c r="F25" i="10" s="1"/>
  <c r="F368" i="10" s="1"/>
  <c r="D22" i="10"/>
  <c r="D25" i="10" s="1"/>
  <c r="D368" i="10" s="1"/>
  <c r="C22" i="10"/>
  <c r="C25" i="10" s="1"/>
  <c r="C368" i="10" s="1"/>
  <c r="S21" i="10"/>
  <c r="E21" i="10"/>
  <c r="S20" i="10"/>
  <c r="E20" i="10"/>
  <c r="S19" i="10"/>
  <c r="E19" i="10"/>
  <c r="S18" i="10"/>
  <c r="E18" i="10"/>
  <c r="S17" i="10"/>
  <c r="E17" i="10"/>
  <c r="S16" i="10"/>
  <c r="E16" i="10"/>
  <c r="S15" i="10"/>
  <c r="E15" i="10"/>
  <c r="S14" i="10"/>
  <c r="E14" i="10"/>
  <c r="S13" i="10"/>
  <c r="E13" i="10"/>
  <c r="S12" i="10"/>
  <c r="E12" i="10"/>
  <c r="S11" i="10"/>
  <c r="E11" i="10"/>
  <c r="S10" i="10"/>
  <c r="E10" i="10"/>
  <c r="S9" i="10"/>
  <c r="E9" i="10"/>
  <c r="S8" i="10"/>
  <c r="E8" i="10"/>
  <c r="S7" i="10"/>
  <c r="E7" i="10"/>
  <c r="S6" i="10"/>
  <c r="E6" i="10"/>
  <c r="S5" i="10"/>
  <c r="E5" i="10"/>
  <c r="S4" i="10"/>
  <c r="E4" i="10"/>
  <c r="E134" i="1"/>
  <c r="E108" i="1"/>
  <c r="S108" i="1"/>
  <c r="E109" i="1"/>
  <c r="S109" i="1"/>
  <c r="E110" i="1"/>
  <c r="S110" i="1"/>
  <c r="E111" i="1"/>
  <c r="S111" i="1"/>
  <c r="E112" i="1"/>
  <c r="S112" i="1"/>
  <c r="E113" i="1"/>
  <c r="S113" i="1"/>
  <c r="E114" i="1"/>
  <c r="S114" i="1"/>
  <c r="E115" i="1"/>
  <c r="S115" i="1"/>
  <c r="E116" i="1"/>
  <c r="S116" i="1"/>
  <c r="E117" i="1"/>
  <c r="S117" i="1"/>
  <c r="E118" i="1"/>
  <c r="S118" i="1"/>
  <c r="E119" i="1"/>
  <c r="S119" i="1"/>
  <c r="E120" i="1"/>
  <c r="S120" i="1"/>
  <c r="E121" i="1"/>
  <c r="S121" i="1"/>
  <c r="E122" i="1"/>
  <c r="S122" i="1"/>
  <c r="E123" i="1"/>
  <c r="S123" i="1"/>
  <c r="E124" i="1"/>
  <c r="S124" i="1"/>
  <c r="E125" i="1"/>
  <c r="S125" i="1"/>
  <c r="E126" i="1"/>
  <c r="S126" i="1"/>
  <c r="E127" i="1"/>
  <c r="S127" i="1"/>
  <c r="E128" i="1"/>
  <c r="S128" i="1"/>
  <c r="E129" i="1"/>
  <c r="S129" i="1"/>
  <c r="E130" i="1"/>
  <c r="S130" i="1"/>
  <c r="E131" i="1"/>
  <c r="S131" i="1"/>
  <c r="E132" i="1"/>
  <c r="S132" i="1"/>
  <c r="E133" i="1"/>
  <c r="S133" i="1"/>
  <c r="E135" i="1"/>
  <c r="S135" i="1"/>
  <c r="E136" i="1"/>
  <c r="S136" i="1"/>
  <c r="E137" i="1"/>
  <c r="S137" i="1"/>
  <c r="U353" i="1" l="1"/>
  <c r="U352" i="1"/>
  <c r="U354" i="1"/>
  <c r="S181" i="10"/>
  <c r="U297" i="10"/>
  <c r="T55" i="12"/>
  <c r="T57" i="12" s="1"/>
  <c r="E57" i="12"/>
  <c r="T38" i="12"/>
  <c r="U55" i="12"/>
  <c r="S40" i="12"/>
  <c r="U38" i="12"/>
  <c r="E40" i="12"/>
  <c r="T287" i="11"/>
  <c r="S252" i="11"/>
  <c r="U250" i="11"/>
  <c r="U217" i="11"/>
  <c r="U287" i="11"/>
  <c r="S289" i="11"/>
  <c r="S291" i="11" s="1"/>
  <c r="T295" i="10"/>
  <c r="U280" i="10"/>
  <c r="M362" i="10"/>
  <c r="N362" i="10"/>
  <c r="C219" i="10"/>
  <c r="T263" i="10"/>
  <c r="L289" i="10"/>
  <c r="U232" i="10"/>
  <c r="T244" i="10"/>
  <c r="O289" i="10"/>
  <c r="U130" i="10"/>
  <c r="S325" i="10" a="1"/>
  <c r="S325" i="10" s="1"/>
  <c r="S326" i="10" s="1"/>
  <c r="T69" i="10"/>
  <c r="U109" i="10"/>
  <c r="E181" i="10"/>
  <c r="E183" i="10" s="1"/>
  <c r="T11" i="10"/>
  <c r="U17" i="10"/>
  <c r="T120" i="10"/>
  <c r="U285" i="10"/>
  <c r="U322" i="10"/>
  <c r="E163" i="10"/>
  <c r="E165" i="10" s="1"/>
  <c r="T298" i="10"/>
  <c r="T155" i="10"/>
  <c r="U234" i="10"/>
  <c r="T240" i="10"/>
  <c r="T268" i="10"/>
  <c r="T322" i="10"/>
  <c r="T324" i="10" s="1"/>
  <c r="U324" i="10"/>
  <c r="S360" i="10"/>
  <c r="S362" i="10" s="1"/>
  <c r="U358" i="10"/>
  <c r="T358" i="10"/>
  <c r="T47" i="10"/>
  <c r="T87" i="10"/>
  <c r="U93" i="10"/>
  <c r="S183" i="10"/>
  <c r="T201" i="10"/>
  <c r="T104" i="10"/>
  <c r="U110" i="10"/>
  <c r="T144" i="10"/>
  <c r="T169" i="10"/>
  <c r="T111" i="10"/>
  <c r="T145" i="10"/>
  <c r="T151" i="10"/>
  <c r="T274" i="10"/>
  <c r="U125" i="10"/>
  <c r="U9" i="10"/>
  <c r="U308" i="10"/>
  <c r="C375" i="10"/>
  <c r="U135" i="10"/>
  <c r="T211" i="10"/>
  <c r="K289" i="10"/>
  <c r="Q289" i="10"/>
  <c r="U70" i="10"/>
  <c r="T76" i="10"/>
  <c r="T82" i="10"/>
  <c r="T93" i="10"/>
  <c r="U264" i="10"/>
  <c r="T276" i="10"/>
  <c r="U82" i="10"/>
  <c r="U38" i="10"/>
  <c r="U127" i="10"/>
  <c r="U271" i="10"/>
  <c r="T277" i="10"/>
  <c r="T10" i="10"/>
  <c r="J289" i="10"/>
  <c r="U5" i="10"/>
  <c r="U46" i="10"/>
  <c r="U124" i="10"/>
  <c r="U151" i="10"/>
  <c r="S163" i="10"/>
  <c r="S165" i="10" s="1"/>
  <c r="U211" i="10"/>
  <c r="T227" i="10"/>
  <c r="T12" i="10"/>
  <c r="U85" i="10"/>
  <c r="U206" i="10"/>
  <c r="U268" i="10"/>
  <c r="M289" i="10"/>
  <c r="T300" i="10"/>
  <c r="N289" i="10"/>
  <c r="T88" i="10"/>
  <c r="U94" i="10"/>
  <c r="U265" i="10"/>
  <c r="U277" i="10"/>
  <c r="T13" i="10"/>
  <c r="U19" i="10"/>
  <c r="T97" i="10"/>
  <c r="T125" i="10"/>
  <c r="T8" i="10"/>
  <c r="T19" i="10"/>
  <c r="T81" i="10"/>
  <c r="U108" i="10"/>
  <c r="T138" i="10"/>
  <c r="T182" i="10"/>
  <c r="T183" i="10" s="1"/>
  <c r="P289" i="10"/>
  <c r="U360" i="1"/>
  <c r="T354" i="1"/>
  <c r="T358" i="1"/>
  <c r="T353" i="1"/>
  <c r="T356" i="1"/>
  <c r="T357" i="1"/>
  <c r="U356" i="1"/>
  <c r="S364" i="1" a="1"/>
  <c r="S364" i="1" s="1"/>
  <c r="U359" i="1"/>
  <c r="U357" i="1"/>
  <c r="F365" i="1"/>
  <c r="T352" i="1"/>
  <c r="T355" i="1"/>
  <c r="U358" i="1"/>
  <c r="U355" i="1"/>
  <c r="T124" i="1"/>
  <c r="U230" i="1"/>
  <c r="T230" i="1"/>
  <c r="U119" i="1"/>
  <c r="U117" i="1"/>
  <c r="T118" i="1"/>
  <c r="U132" i="1"/>
  <c r="U115" i="1"/>
  <c r="U124" i="1"/>
  <c r="U114" i="1"/>
  <c r="T110" i="1"/>
  <c r="T136" i="1"/>
  <c r="U129" i="1"/>
  <c r="T113" i="1"/>
  <c r="T133" i="1"/>
  <c r="U109" i="1"/>
  <c r="U116" i="1"/>
  <c r="T111" i="1"/>
  <c r="U136" i="1"/>
  <c r="T115" i="1"/>
  <c r="T129" i="1"/>
  <c r="U110" i="1"/>
  <c r="U133" i="1"/>
  <c r="T123" i="1"/>
  <c r="U118" i="1"/>
  <c r="T127" i="1"/>
  <c r="T122" i="1"/>
  <c r="M366" i="11"/>
  <c r="M383" i="11"/>
  <c r="M385" i="11" s="1"/>
  <c r="U318" i="11"/>
  <c r="U301" i="11"/>
  <c r="R383" i="11"/>
  <c r="T332" i="11"/>
  <c r="T350" i="11"/>
  <c r="T355" i="11"/>
  <c r="U306" i="11"/>
  <c r="S378" i="11"/>
  <c r="U378" i="11" s="1"/>
  <c r="E324" i="11"/>
  <c r="E383" i="11" s="1"/>
  <c r="U319" i="11"/>
  <c r="T323" i="11"/>
  <c r="T360" i="11"/>
  <c r="U297" i="11"/>
  <c r="T307" i="11"/>
  <c r="O364" i="11"/>
  <c r="O384" i="11" s="1"/>
  <c r="O385" i="11" s="1"/>
  <c r="U321" i="11"/>
  <c r="U358" i="11"/>
  <c r="U329" i="11"/>
  <c r="T308" i="11"/>
  <c r="T334" i="11"/>
  <c r="U357" i="11"/>
  <c r="N366" i="11"/>
  <c r="T317" i="11"/>
  <c r="U331" i="11"/>
  <c r="T343" i="11"/>
  <c r="E309" i="11"/>
  <c r="E378" i="11" s="1"/>
  <c r="T331" i="11"/>
  <c r="U18" i="11"/>
  <c r="T18" i="11"/>
  <c r="E62" i="11"/>
  <c r="E64" i="11" s="1"/>
  <c r="U95" i="11"/>
  <c r="T95" i="11"/>
  <c r="T35" i="11"/>
  <c r="T45" i="11"/>
  <c r="U45" i="11"/>
  <c r="T56" i="11"/>
  <c r="U56" i="11"/>
  <c r="U130" i="11"/>
  <c r="T130" i="11"/>
  <c r="U91" i="11"/>
  <c r="T125" i="11"/>
  <c r="U125" i="11"/>
  <c r="T31" i="11"/>
  <c r="U146" i="11"/>
  <c r="Q390" i="11"/>
  <c r="U77" i="11"/>
  <c r="T77" i="11"/>
  <c r="U83" i="11"/>
  <c r="T122" i="11"/>
  <c r="T11" i="11"/>
  <c r="J379" i="11"/>
  <c r="J380" i="11" s="1"/>
  <c r="T107" i="11"/>
  <c r="T112" i="11"/>
  <c r="T162" i="11"/>
  <c r="U162" i="11"/>
  <c r="U108" i="11"/>
  <c r="T108" i="11"/>
  <c r="U178" i="11"/>
  <c r="T83" i="11"/>
  <c r="U87" i="11"/>
  <c r="T23" i="11"/>
  <c r="T92" i="11"/>
  <c r="T127" i="11"/>
  <c r="T131" i="11"/>
  <c r="T152" i="11"/>
  <c r="T192" i="11"/>
  <c r="T14" i="11"/>
  <c r="U131" i="11"/>
  <c r="T136" i="11"/>
  <c r="E22" i="11"/>
  <c r="E25" i="11" s="1"/>
  <c r="E371" i="11" s="1"/>
  <c r="T19" i="11"/>
  <c r="T84" i="11"/>
  <c r="U115" i="11"/>
  <c r="T120" i="11"/>
  <c r="G390" i="11"/>
  <c r="E165" i="11"/>
  <c r="E388" i="11" s="1"/>
  <c r="T15" i="11"/>
  <c r="U75" i="11"/>
  <c r="T80" i="11"/>
  <c r="U84" i="11"/>
  <c r="U89" i="11"/>
  <c r="T89" i="11"/>
  <c r="T124" i="11"/>
  <c r="T128" i="11"/>
  <c r="U132" i="11"/>
  <c r="T144" i="11"/>
  <c r="T5" i="11"/>
  <c r="T22" i="11" s="1"/>
  <c r="T25" i="11" s="1"/>
  <c r="T371" i="11" s="1"/>
  <c r="U54" i="11"/>
  <c r="U59" i="11"/>
  <c r="T71" i="11"/>
  <c r="T105" i="11"/>
  <c r="U128" i="11"/>
  <c r="T149" i="11"/>
  <c r="T20" i="11"/>
  <c r="M380" i="11"/>
  <c r="T44" i="11"/>
  <c r="T60" i="11"/>
  <c r="T138" i="11"/>
  <c r="U41" i="11"/>
  <c r="H390" i="11"/>
  <c r="T169" i="11"/>
  <c r="M395" i="11"/>
  <c r="U17" i="11"/>
  <c r="T32" i="11"/>
  <c r="T81" i="11"/>
  <c r="T93" i="11"/>
  <c r="T113" i="11"/>
  <c r="T132" i="11"/>
  <c r="T146" i="11"/>
  <c r="S163" i="11"/>
  <c r="U163" i="11" s="1"/>
  <c r="I390" i="11"/>
  <c r="N395" i="11"/>
  <c r="T190" i="11"/>
  <c r="T7" i="11"/>
  <c r="T17" i="11"/>
  <c r="T57" i="11"/>
  <c r="U93" i="11"/>
  <c r="T97" i="11"/>
  <c r="E137" i="11"/>
  <c r="U113" i="11"/>
  <c r="T129" i="11"/>
  <c r="T161" i="11"/>
  <c r="J390" i="11"/>
  <c r="T170" i="11"/>
  <c r="S181" i="11"/>
  <c r="S183" i="11" s="1"/>
  <c r="U190" i="11"/>
  <c r="T12" i="11"/>
  <c r="T21" i="11"/>
  <c r="U53" i="11"/>
  <c r="U78" i="11"/>
  <c r="T119" i="11"/>
  <c r="T147" i="11"/>
  <c r="U161" i="11"/>
  <c r="U170" i="11"/>
  <c r="E193" i="11"/>
  <c r="E394" i="11" s="1"/>
  <c r="T20" i="10"/>
  <c r="U131" i="10"/>
  <c r="P376" i="10"/>
  <c r="P377" i="10" s="1"/>
  <c r="U169" i="10"/>
  <c r="T208" i="10"/>
  <c r="T21" i="10"/>
  <c r="T32" i="10"/>
  <c r="T43" i="10"/>
  <c r="U55" i="10"/>
  <c r="U90" i="10"/>
  <c r="U104" i="10"/>
  <c r="T110" i="10"/>
  <c r="U132" i="10"/>
  <c r="U148" i="10"/>
  <c r="T202" i="10"/>
  <c r="U214" i="10"/>
  <c r="T230" i="10"/>
  <c r="U256" i="10"/>
  <c r="T278" i="10"/>
  <c r="U79" i="10"/>
  <c r="U121" i="10"/>
  <c r="U259" i="10"/>
  <c r="T301" i="10"/>
  <c r="T307" i="10"/>
  <c r="T36" i="10"/>
  <c r="U78" i="10"/>
  <c r="T94" i="10"/>
  <c r="T114" i="10"/>
  <c r="T235" i="10"/>
  <c r="U284" i="10"/>
  <c r="T85" i="10"/>
  <c r="T105" i="10"/>
  <c r="T243" i="10"/>
  <c r="T286" i="10"/>
  <c r="S217" i="10"/>
  <c r="S219" i="10" s="1"/>
  <c r="T51" i="10"/>
  <c r="T63" i="10"/>
  <c r="T112" i="10"/>
  <c r="T128" i="10"/>
  <c r="U150" i="10"/>
  <c r="U205" i="10"/>
  <c r="T265" i="10"/>
  <c r="U281" i="10"/>
  <c r="U73" i="10"/>
  <c r="T31" i="10"/>
  <c r="T73" i="10"/>
  <c r="T56" i="10"/>
  <c r="T70" i="10"/>
  <c r="U81" i="10"/>
  <c r="T123" i="10"/>
  <c r="U210" i="10"/>
  <c r="T46" i="10"/>
  <c r="T58" i="10"/>
  <c r="U30" i="10"/>
  <c r="T241" i="10"/>
  <c r="U91" i="10"/>
  <c r="T134" i="10"/>
  <c r="T129" i="10"/>
  <c r="U303" i="10"/>
  <c r="C372" i="10"/>
  <c r="U126" i="10"/>
  <c r="U269" i="10"/>
  <c r="T108" i="10"/>
  <c r="T130" i="10"/>
  <c r="U200" i="10"/>
  <c r="T206" i="10"/>
  <c r="O376" i="10"/>
  <c r="O377" i="10" s="1"/>
  <c r="U299" i="10"/>
  <c r="U34" i="10"/>
  <c r="U270" i="10"/>
  <c r="U129" i="10"/>
  <c r="U247" i="10"/>
  <c r="T256" i="10"/>
  <c r="U266" i="10"/>
  <c r="T270" i="10"/>
  <c r="U274" i="10"/>
  <c r="T132" i="10"/>
  <c r="U246" i="10"/>
  <c r="T304" i="10"/>
  <c r="U6" i="10"/>
  <c r="T91" i="10"/>
  <c r="E250" i="10"/>
  <c r="T16" i="10"/>
  <c r="T55" i="10"/>
  <c r="U75" i="10"/>
  <c r="T152" i="10"/>
  <c r="T283" i="10"/>
  <c r="U60" i="10"/>
  <c r="T75" i="10"/>
  <c r="T117" i="10"/>
  <c r="T148" i="10"/>
  <c r="U152" i="10"/>
  <c r="T198" i="10"/>
  <c r="T30" i="10"/>
  <c r="E62" i="10"/>
  <c r="E64" i="10" s="1"/>
  <c r="U72" i="10"/>
  <c r="U84" i="10"/>
  <c r="T126" i="10"/>
  <c r="U199" i="10"/>
  <c r="T247" i="10"/>
  <c r="T23" i="10"/>
  <c r="T72" i="10"/>
  <c r="T84" i="10"/>
  <c r="T170" i="10"/>
  <c r="U267" i="10"/>
  <c r="T284" i="10"/>
  <c r="T296" i="10"/>
  <c r="U300" i="10"/>
  <c r="U306" i="10"/>
  <c r="U8" i="10"/>
  <c r="U52" i="10"/>
  <c r="Q376" i="10"/>
  <c r="Q377" i="10" s="1"/>
  <c r="U76" i="10"/>
  <c r="U88" i="10"/>
  <c r="U123" i="10"/>
  <c r="T127" i="10"/>
  <c r="U170" i="10"/>
  <c r="U243" i="10"/>
  <c r="U263" i="10"/>
  <c r="T267" i="10"/>
  <c r="T271" i="10"/>
  <c r="T280" i="10"/>
  <c r="U296" i="10"/>
  <c r="T107" i="10"/>
  <c r="U278" i="10"/>
  <c r="U213" i="10"/>
  <c r="T262" i="10"/>
  <c r="T109" i="10"/>
  <c r="T124" i="10"/>
  <c r="T34" i="10"/>
  <c r="U61" i="10"/>
  <c r="T199" i="10"/>
  <c r="T200" i="10"/>
  <c r="T210" i="10"/>
  <c r="T214" i="10"/>
  <c r="U228" i="10"/>
  <c r="U233" i="10"/>
  <c r="T249" i="10"/>
  <c r="T297" i="10"/>
  <c r="U87" i="10"/>
  <c r="U216" i="10"/>
  <c r="U283" i="10"/>
  <c r="U153" i="10"/>
  <c r="T191" i="10"/>
  <c r="U237" i="10"/>
  <c r="U134" i="10"/>
  <c r="T149" i="10"/>
  <c r="T203" i="10"/>
  <c r="T213" i="10"/>
  <c r="T9" i="10"/>
  <c r="U37" i="10"/>
  <c r="T54" i="10"/>
  <c r="U58" i="10"/>
  <c r="U120" i="10"/>
  <c r="T131" i="10"/>
  <c r="T135" i="10"/>
  <c r="U146" i="10"/>
  <c r="T50" i="10"/>
  <c r="U117" i="10"/>
  <c r="T231" i="10"/>
  <c r="U209" i="10"/>
  <c r="I376" i="10"/>
  <c r="I377" i="10" s="1"/>
  <c r="N376" i="10"/>
  <c r="N377" i="10" s="1"/>
  <c r="T79" i="10"/>
  <c r="T122" i="10"/>
  <c r="E309" i="10"/>
  <c r="E375" i="10" s="1"/>
  <c r="T17" i="10"/>
  <c r="T164" i="10"/>
  <c r="U191" i="10"/>
  <c r="G376" i="10"/>
  <c r="G377" i="10" s="1"/>
  <c r="U33" i="10"/>
  <c r="T78" i="10"/>
  <c r="T90" i="10"/>
  <c r="U128" i="10"/>
  <c r="U147" i="10"/>
  <c r="U286" i="10"/>
  <c r="E139" i="11"/>
  <c r="E376" i="11"/>
  <c r="T339" i="11"/>
  <c r="U339" i="11"/>
  <c r="T54" i="11"/>
  <c r="T69" i="11"/>
  <c r="S376" i="11"/>
  <c r="S371" i="11"/>
  <c r="U85" i="11"/>
  <c r="T85" i="11"/>
  <c r="T106" i="11"/>
  <c r="T164" i="11"/>
  <c r="T36" i="11"/>
  <c r="T78" i="11"/>
  <c r="U151" i="11"/>
  <c r="T151" i="11"/>
  <c r="T163" i="11"/>
  <c r="T165" i="11" s="1"/>
  <c r="T388" i="11" s="1"/>
  <c r="G395" i="11"/>
  <c r="T344" i="11"/>
  <c r="U344" i="11"/>
  <c r="U35" i="11"/>
  <c r="H379" i="11"/>
  <c r="H380" i="11" s="1"/>
  <c r="U110" i="11"/>
  <c r="T110" i="11"/>
  <c r="U349" i="11"/>
  <c r="T349" i="11"/>
  <c r="U120" i="11"/>
  <c r="K379" i="11"/>
  <c r="K380" i="11" s="1"/>
  <c r="G379" i="11"/>
  <c r="G380" i="11" s="1"/>
  <c r="S394" i="11"/>
  <c r="U10" i="11"/>
  <c r="T10" i="11"/>
  <c r="E96" i="11"/>
  <c r="U51" i="11"/>
  <c r="T51" i="11"/>
  <c r="L379" i="11"/>
  <c r="L380" i="11" s="1"/>
  <c r="S193" i="11"/>
  <c r="I383" i="11"/>
  <c r="I385" i="11" s="1"/>
  <c r="I366" i="11"/>
  <c r="T75" i="11"/>
  <c r="C98" i="11"/>
  <c r="U103" i="11"/>
  <c r="T103" i="11"/>
  <c r="S137" i="11"/>
  <c r="U148" i="11"/>
  <c r="T148" i="11"/>
  <c r="T154" i="11" s="1"/>
  <c r="J383" i="11"/>
  <c r="J385" i="11" s="1"/>
  <c r="J366" i="11"/>
  <c r="U33" i="11"/>
  <c r="T33" i="11"/>
  <c r="U47" i="11"/>
  <c r="T171" i="11"/>
  <c r="T172" i="11" s="1"/>
  <c r="T389" i="11" s="1"/>
  <c r="U171" i="11"/>
  <c r="U304" i="11"/>
  <c r="T304" i="11"/>
  <c r="U9" i="11"/>
  <c r="T47" i="11"/>
  <c r="U61" i="11"/>
  <c r="T61" i="11"/>
  <c r="O379" i="11"/>
  <c r="O380" i="11" s="1"/>
  <c r="U76" i="11"/>
  <c r="T76" i="11"/>
  <c r="E154" i="11"/>
  <c r="S322" i="11"/>
  <c r="T316" i="11"/>
  <c r="T322" i="11" s="1"/>
  <c r="T324" i="11" s="1"/>
  <c r="T383" i="11" s="1"/>
  <c r="U352" i="11"/>
  <c r="T352" i="11"/>
  <c r="U43" i="11"/>
  <c r="T43" i="11"/>
  <c r="P379" i="11"/>
  <c r="P380" i="11" s="1"/>
  <c r="S96" i="11"/>
  <c r="U72" i="11"/>
  <c r="T72" i="11"/>
  <c r="U48" i="11"/>
  <c r="T48" i="11"/>
  <c r="Q379" i="11"/>
  <c r="Q380" i="11" s="1"/>
  <c r="U88" i="11"/>
  <c r="T91" i="11"/>
  <c r="U109" i="11"/>
  <c r="U118" i="11"/>
  <c r="T347" i="11"/>
  <c r="U347" i="11"/>
  <c r="T294" i="11"/>
  <c r="U303" i="11"/>
  <c r="T303" i="11"/>
  <c r="E362" i="11"/>
  <c r="E384" i="11" s="1"/>
  <c r="U191" i="11"/>
  <c r="T298" i="11"/>
  <c r="N380" i="11"/>
  <c r="U6" i="11"/>
  <c r="T13" i="11"/>
  <c r="U58" i="11"/>
  <c r="U82" i="11"/>
  <c r="H395" i="11"/>
  <c r="T191" i="11"/>
  <c r="T6" i="11"/>
  <c r="U40" i="11"/>
  <c r="T40" i="11"/>
  <c r="U55" i="11"/>
  <c r="T58" i="11"/>
  <c r="I379" i="11"/>
  <c r="I380" i="11" s="1"/>
  <c r="U79" i="11"/>
  <c r="T82" i="11"/>
  <c r="S375" i="11"/>
  <c r="U117" i="11"/>
  <c r="T117" i="11"/>
  <c r="S165" i="11"/>
  <c r="U165" i="11" s="1"/>
  <c r="U299" i="11"/>
  <c r="U317" i="11"/>
  <c r="G383" i="11"/>
  <c r="G385" i="11" s="1"/>
  <c r="G366" i="11"/>
  <c r="U328" i="11"/>
  <c r="S362" i="11"/>
  <c r="T328" i="11"/>
  <c r="U336" i="11"/>
  <c r="T348" i="11"/>
  <c r="U348" i="11"/>
  <c r="T357" i="11"/>
  <c r="U37" i="11"/>
  <c r="T37" i="11"/>
  <c r="U52" i="11"/>
  <c r="U73" i="11"/>
  <c r="S393" i="11"/>
  <c r="F395" i="11"/>
  <c r="T295" i="11"/>
  <c r="U354" i="11"/>
  <c r="T354" i="11"/>
  <c r="S384" i="11"/>
  <c r="U384" i="11" s="1"/>
  <c r="T41" i="11"/>
  <c r="T52" i="11"/>
  <c r="T59" i="11"/>
  <c r="F379" i="11"/>
  <c r="F380" i="11" s="1"/>
  <c r="S374" i="11"/>
  <c r="U70" i="11"/>
  <c r="T73" i="11"/>
  <c r="U114" i="11"/>
  <c r="T114" i="11"/>
  <c r="T118" i="11"/>
  <c r="T155" i="11"/>
  <c r="S172" i="11"/>
  <c r="U295" i="11"/>
  <c r="U300" i="11"/>
  <c r="T300" i="11"/>
  <c r="T329" i="11"/>
  <c r="T362" i="11" s="1"/>
  <c r="T384" i="11" s="1"/>
  <c r="T358" i="11"/>
  <c r="F366" i="11"/>
  <c r="S389" i="11"/>
  <c r="U4" i="11"/>
  <c r="S22" i="11"/>
  <c r="U30" i="11"/>
  <c r="S62" i="11"/>
  <c r="T70" i="11"/>
  <c r="U135" i="11"/>
  <c r="U169" i="11"/>
  <c r="U49" i="11"/>
  <c r="T49" i="11"/>
  <c r="P395" i="11"/>
  <c r="F385" i="11"/>
  <c r="P383" i="11"/>
  <c r="P385" i="11" s="1"/>
  <c r="P366" i="11"/>
  <c r="U330" i="11"/>
  <c r="T330" i="11"/>
  <c r="T8" i="11"/>
  <c r="U42" i="11"/>
  <c r="T53" i="11"/>
  <c r="T87" i="11"/>
  <c r="T115" i="11"/>
  <c r="S377" i="11"/>
  <c r="T182" i="11"/>
  <c r="T183" i="11" s="1"/>
  <c r="T393" i="11" s="1"/>
  <c r="T301" i="11"/>
  <c r="T319" i="11"/>
  <c r="Q385" i="11"/>
  <c r="U346" i="11"/>
  <c r="T346" i="11"/>
  <c r="U351" i="11"/>
  <c r="U94" i="11"/>
  <c r="U136" i="11"/>
  <c r="S154" i="11"/>
  <c r="T178" i="11"/>
  <c r="E181" i="11"/>
  <c r="E183" i="11" s="1"/>
  <c r="E393" i="11" s="1"/>
  <c r="U338" i="11"/>
  <c r="T351" i="11"/>
  <c r="Q366" i="11"/>
  <c r="T296" i="11"/>
  <c r="K383" i="11"/>
  <c r="K385" i="11" s="1"/>
  <c r="K366" i="11"/>
  <c r="T297" i="11"/>
  <c r="H383" i="11"/>
  <c r="H385" i="11" s="1"/>
  <c r="H366" i="11"/>
  <c r="C378" i="11"/>
  <c r="C379" i="11" s="1"/>
  <c r="U46" i="11"/>
  <c r="T46" i="11"/>
  <c r="N379" i="11"/>
  <c r="S388" i="11"/>
  <c r="F390" i="11"/>
  <c r="E172" i="11"/>
  <c r="E389" i="11" s="1"/>
  <c r="T188" i="11"/>
  <c r="U302" i="11"/>
  <c r="T306" i="11"/>
  <c r="L383" i="11"/>
  <c r="L385" i="11" s="1"/>
  <c r="L366" i="11"/>
  <c r="S309" i="11"/>
  <c r="S375" i="10"/>
  <c r="U113" i="10"/>
  <c r="T113" i="10"/>
  <c r="U136" i="10"/>
  <c r="T136" i="10"/>
  <c r="J376" i="10"/>
  <c r="J377" i="10" s="1"/>
  <c r="T86" i="10"/>
  <c r="U86" i="10"/>
  <c r="U192" i="10"/>
  <c r="U240" i="10"/>
  <c r="U275" i="10"/>
  <c r="T6" i="10"/>
  <c r="K376" i="10"/>
  <c r="K377" i="10" s="1"/>
  <c r="T118" i="10"/>
  <c r="U149" i="10"/>
  <c r="S250" i="10"/>
  <c r="U249" i="10"/>
  <c r="U43" i="10"/>
  <c r="U48" i="10"/>
  <c r="T48" i="10"/>
  <c r="T49" i="10"/>
  <c r="U49" i="10"/>
  <c r="T35" i="10"/>
  <c r="U40" i="10"/>
  <c r="S62" i="10"/>
  <c r="S374" i="10"/>
  <c r="T215" i="10"/>
  <c r="T237" i="10"/>
  <c r="U260" i="10"/>
  <c r="T288" i="10"/>
  <c r="U304" i="10"/>
  <c r="U35" i="10"/>
  <c r="T40" i="10"/>
  <c r="U59" i="10"/>
  <c r="T80" i="10"/>
  <c r="U80" i="10"/>
  <c r="T92" i="10"/>
  <c r="U92" i="10"/>
  <c r="T178" i="10"/>
  <c r="U207" i="10"/>
  <c r="T207" i="10"/>
  <c r="U215" i="10"/>
  <c r="T260" i="10"/>
  <c r="T281" i="10"/>
  <c r="H376" i="10"/>
  <c r="H377" i="10" s="1"/>
  <c r="S22" i="10"/>
  <c r="T59" i="10"/>
  <c r="T103" i="10"/>
  <c r="U103" i="10"/>
  <c r="E137" i="10"/>
  <c r="U178" i="10"/>
  <c r="T212" i="10"/>
  <c r="U212" i="10"/>
  <c r="T228" i="10"/>
  <c r="T285" i="10"/>
  <c r="T305" i="10"/>
  <c r="T14" i="10"/>
  <c r="T52" i="10"/>
  <c r="T275" i="10"/>
  <c r="U53" i="10"/>
  <c r="T53" i="10"/>
  <c r="U118" i="10"/>
  <c r="T146" i="10"/>
  <c r="T153" i="10"/>
  <c r="T71" i="10"/>
  <c r="U71" i="10"/>
  <c r="U95" i="10"/>
  <c r="T95" i="10"/>
  <c r="U114" i="10"/>
  <c r="E193" i="10"/>
  <c r="T308" i="10"/>
  <c r="T7" i="10"/>
  <c r="T44" i="10"/>
  <c r="U44" i="10"/>
  <c r="T106" i="10"/>
  <c r="T188" i="10"/>
  <c r="U188" i="10"/>
  <c r="T264" i="10"/>
  <c r="U272" i="10"/>
  <c r="S137" i="10"/>
  <c r="S373" i="10"/>
  <c r="U261" i="10"/>
  <c r="T261" i="10"/>
  <c r="T282" i="10"/>
  <c r="U282" i="10"/>
  <c r="U279" i="10"/>
  <c r="T279" i="10"/>
  <c r="U47" i="10"/>
  <c r="T74" i="10"/>
  <c r="U74" i="10"/>
  <c r="U10" i="10"/>
  <c r="T57" i="10"/>
  <c r="T192" i="10"/>
  <c r="U241" i="10"/>
  <c r="S287" i="10"/>
  <c r="U39" i="10"/>
  <c r="T39" i="10"/>
  <c r="T83" i="10"/>
  <c r="U83" i="10"/>
  <c r="U77" i="10"/>
  <c r="T77" i="10"/>
  <c r="U89" i="10"/>
  <c r="T89" i="10"/>
  <c r="M376" i="10"/>
  <c r="M377" i="10" s="1"/>
  <c r="S372" i="10"/>
  <c r="S193" i="10"/>
  <c r="E96" i="10"/>
  <c r="U245" i="10"/>
  <c r="T245" i="10"/>
  <c r="S309" i="10"/>
  <c r="U294" i="10"/>
  <c r="T294" i="10"/>
  <c r="T18" i="10"/>
  <c r="U18" i="10"/>
  <c r="T60" i="10"/>
  <c r="L376" i="10"/>
  <c r="L377" i="10" s="1"/>
  <c r="T121" i="10"/>
  <c r="E217" i="10"/>
  <c r="U229" i="10"/>
  <c r="T229" i="10"/>
  <c r="E287" i="10"/>
  <c r="U301" i="10"/>
  <c r="S172" i="10"/>
  <c r="U171" i="10"/>
  <c r="U257" i="10"/>
  <c r="E22" i="10"/>
  <c r="E25" i="10" s="1"/>
  <c r="E368" i="10" s="1"/>
  <c r="U45" i="10"/>
  <c r="T45" i="10"/>
  <c r="T150" i="10"/>
  <c r="U161" i="10"/>
  <c r="T171" i="10"/>
  <c r="T205" i="10"/>
  <c r="T209" i="10"/>
  <c r="U242" i="10"/>
  <c r="T242" i="10"/>
  <c r="T246" i="10"/>
  <c r="T257" i="10"/>
  <c r="T272" i="10"/>
  <c r="U302" i="10"/>
  <c r="T306" i="10"/>
  <c r="T41" i="10"/>
  <c r="C64" i="10"/>
  <c r="T115" i="10"/>
  <c r="T119" i="10"/>
  <c r="T161" i="10"/>
  <c r="T216" i="10"/>
  <c r="T234" i="10"/>
  <c r="U238" i="10"/>
  <c r="T269" i="10"/>
  <c r="T4" i="10"/>
  <c r="U11" i="10"/>
  <c r="T15" i="10"/>
  <c r="T37" i="10"/>
  <c r="U41" i="10"/>
  <c r="U54" i="10"/>
  <c r="T61" i="10"/>
  <c r="U115" i="10"/>
  <c r="U144" i="10"/>
  <c r="S154" i="10"/>
  <c r="E154" i="10"/>
  <c r="U190" i="10"/>
  <c r="T190" i="10"/>
  <c r="U226" i="10"/>
  <c r="T226" i="10"/>
  <c r="T238" i="10"/>
  <c r="U258" i="10"/>
  <c r="T258" i="10"/>
  <c r="T266" i="10"/>
  <c r="T147" i="10"/>
  <c r="U4" i="10"/>
  <c r="F376" i="10"/>
  <c r="F377" i="10" s="1"/>
  <c r="S96" i="10"/>
  <c r="E172" i="10"/>
  <c r="U273" i="10"/>
  <c r="T273" i="10"/>
  <c r="U295" i="10"/>
  <c r="T303" i="10"/>
  <c r="S371" i="10"/>
  <c r="U57" i="10"/>
  <c r="U42" i="10"/>
  <c r="T42" i="10"/>
  <c r="U225" i="10"/>
  <c r="S368" i="10"/>
  <c r="T225" i="10"/>
  <c r="U116" i="10"/>
  <c r="T116" i="10"/>
  <c r="U239" i="10"/>
  <c r="T239" i="10"/>
  <c r="T5" i="10"/>
  <c r="T38" i="10"/>
  <c r="U51" i="10"/>
  <c r="U69" i="10"/>
  <c r="U235" i="10"/>
  <c r="T259" i="10"/>
  <c r="T33" i="10"/>
  <c r="U56" i="10"/>
  <c r="U162" i="10"/>
  <c r="T162" i="10"/>
  <c r="T232" i="10"/>
  <c r="T236" i="10"/>
  <c r="U244" i="10"/>
  <c r="U248" i="10"/>
  <c r="T248" i="10"/>
  <c r="T233" i="10"/>
  <c r="T299" i="10"/>
  <c r="T302" i="10"/>
  <c r="T108" i="1"/>
  <c r="T137" i="1"/>
  <c r="U137" i="1"/>
  <c r="T130" i="1"/>
  <c r="T132" i="1"/>
  <c r="T126" i="1"/>
  <c r="U127" i="1"/>
  <c r="T112" i="1"/>
  <c r="T125" i="1"/>
  <c r="T120" i="1"/>
  <c r="T116" i="1"/>
  <c r="T128" i="1"/>
  <c r="T119" i="1"/>
  <c r="T131" i="1"/>
  <c r="T114" i="1"/>
  <c r="T109" i="1"/>
  <c r="T135" i="1"/>
  <c r="U126" i="1"/>
  <c r="U121" i="1"/>
  <c r="T117" i="1"/>
  <c r="T121" i="1"/>
  <c r="U122" i="1"/>
  <c r="U131" i="1"/>
  <c r="U128" i="1"/>
  <c r="U125" i="1"/>
  <c r="S185" i="1"/>
  <c r="T40" i="12" l="1"/>
  <c r="C376" i="10"/>
  <c r="U165" i="10"/>
  <c r="T172" i="10"/>
  <c r="U163" i="10"/>
  <c r="E311" i="11"/>
  <c r="U376" i="11"/>
  <c r="U394" i="11"/>
  <c r="T193" i="11"/>
  <c r="T394" i="11" s="1"/>
  <c r="U193" i="11"/>
  <c r="U389" i="11"/>
  <c r="T62" i="11"/>
  <c r="T374" i="11" s="1"/>
  <c r="U172" i="11"/>
  <c r="E374" i="11"/>
  <c r="E311" i="10"/>
  <c r="T217" i="10"/>
  <c r="T154" i="10"/>
  <c r="T374" i="10" s="1"/>
  <c r="U193" i="10"/>
  <c r="E371" i="10"/>
  <c r="U371" i="10" s="1"/>
  <c r="T96" i="10"/>
  <c r="T372" i="10" s="1"/>
  <c r="T163" i="10"/>
  <c r="T165" i="10" s="1"/>
  <c r="U375" i="10"/>
  <c r="U172" i="10"/>
  <c r="U250" i="10"/>
  <c r="T309" i="10"/>
  <c r="T311" i="10" s="1"/>
  <c r="T62" i="10"/>
  <c r="T371" i="10" s="1"/>
  <c r="T377" i="11"/>
  <c r="T156" i="11"/>
  <c r="T96" i="11"/>
  <c r="E375" i="11"/>
  <c r="U375" i="11" s="1"/>
  <c r="E98" i="11"/>
  <c r="S64" i="11"/>
  <c r="U62" i="11"/>
  <c r="U96" i="11"/>
  <c r="S98" i="11"/>
  <c r="E377" i="11"/>
  <c r="E156" i="11"/>
  <c r="U309" i="11"/>
  <c r="S311" i="11"/>
  <c r="U22" i="11"/>
  <c r="S25" i="11"/>
  <c r="U25" i="11" s="1"/>
  <c r="S379" i="11"/>
  <c r="S380" i="11" s="1"/>
  <c r="U374" i="11"/>
  <c r="U388" i="11"/>
  <c r="S390" i="11"/>
  <c r="U322" i="11"/>
  <c r="S324" i="11"/>
  <c r="U324" i="11" s="1"/>
  <c r="S383" i="11"/>
  <c r="U377" i="11"/>
  <c r="T309" i="11"/>
  <c r="S395" i="11"/>
  <c r="U393" i="11"/>
  <c r="S364" i="11"/>
  <c r="U362" i="11"/>
  <c r="S139" i="11"/>
  <c r="U137" i="11"/>
  <c r="U371" i="11"/>
  <c r="S366" i="11"/>
  <c r="T137" i="11"/>
  <c r="S156" i="11"/>
  <c r="U154" i="11"/>
  <c r="E219" i="10"/>
  <c r="U217" i="10"/>
  <c r="T250" i="10"/>
  <c r="T22" i="10"/>
  <c r="T25" i="10" s="1"/>
  <c r="T368" i="10" s="1"/>
  <c r="T193" i="10"/>
  <c r="T137" i="10"/>
  <c r="U137" i="10"/>
  <c r="S139" i="10"/>
  <c r="U368" i="10"/>
  <c r="E156" i="10"/>
  <c r="E374" i="10"/>
  <c r="U374" i="10" s="1"/>
  <c r="U154" i="10"/>
  <c r="S156" i="10"/>
  <c r="U22" i="10"/>
  <c r="S25" i="10"/>
  <c r="U25" i="10" s="1"/>
  <c r="S311" i="10"/>
  <c r="U309" i="10"/>
  <c r="S289" i="10"/>
  <c r="U287" i="10"/>
  <c r="T287" i="10"/>
  <c r="U62" i="10"/>
  <c r="S64" i="10"/>
  <c r="S98" i="10"/>
  <c r="U96" i="10"/>
  <c r="E372" i="10"/>
  <c r="U372" i="10" s="1"/>
  <c r="E98" i="10"/>
  <c r="S376" i="10"/>
  <c r="E373" i="10"/>
  <c r="U373" i="10" s="1"/>
  <c r="E139" i="10"/>
  <c r="S232" i="1"/>
  <c r="E232" i="1"/>
  <c r="C288" i="1"/>
  <c r="F311" i="1"/>
  <c r="S336" i="1"/>
  <c r="E336" i="1"/>
  <c r="T156" i="10" l="1"/>
  <c r="T64" i="10"/>
  <c r="T375" i="10"/>
  <c r="T98" i="10"/>
  <c r="E379" i="11"/>
  <c r="U379" i="11" s="1"/>
  <c r="T64" i="11"/>
  <c r="T378" i="11"/>
  <c r="T311" i="11"/>
  <c r="T139" i="11"/>
  <c r="T376" i="11"/>
  <c r="U383" i="11"/>
  <c r="S385" i="11"/>
  <c r="T375" i="11"/>
  <c r="T379" i="11" s="1"/>
  <c r="T98" i="11"/>
  <c r="T373" i="10"/>
  <c r="T139" i="10"/>
  <c r="E376" i="10"/>
  <c r="U376" i="10" s="1"/>
  <c r="U219" i="10"/>
  <c r="T219" i="10"/>
  <c r="S377" i="10"/>
  <c r="T232" i="1"/>
  <c r="T336" i="1"/>
  <c r="P194" i="1"/>
  <c r="P138" i="1"/>
  <c r="P218" i="1"/>
  <c r="T376" i="10" l="1"/>
  <c r="S305" i="1"/>
  <c r="N218" i="1"/>
  <c r="M218" i="1"/>
  <c r="L218" i="1"/>
  <c r="K218" i="1"/>
  <c r="J218" i="1"/>
  <c r="I218" i="1"/>
  <c r="H218" i="1"/>
  <c r="G218" i="1"/>
  <c r="F218" i="1"/>
  <c r="O218" i="1"/>
  <c r="S296" i="1" l="1"/>
  <c r="E296" i="1"/>
  <c r="S318" i="1"/>
  <c r="E318" i="1"/>
  <c r="S202" i="1"/>
  <c r="E202" i="1"/>
  <c r="S199" i="1"/>
  <c r="E199" i="1"/>
  <c r="T296" i="1" l="1"/>
  <c r="T318" i="1"/>
  <c r="T202" i="1"/>
  <c r="T199" i="1"/>
  <c r="S226" i="1" l="1"/>
  <c r="S227" i="1"/>
  <c r="S228" i="1"/>
  <c r="S231" i="1"/>
  <c r="S233" i="1"/>
  <c r="S234" i="1"/>
  <c r="S235" i="1"/>
  <c r="S236" i="1"/>
  <c r="S237" i="1"/>
  <c r="S238" i="1"/>
  <c r="S239" i="1"/>
  <c r="S240" i="1"/>
  <c r="S241" i="1"/>
  <c r="S147" i="1"/>
  <c r="S104" i="1"/>
  <c r="S105" i="1"/>
  <c r="S106" i="1"/>
  <c r="S107" i="1"/>
  <c r="S190" i="1" l="1"/>
  <c r="C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06" i="1"/>
  <c r="T190" i="1" l="1"/>
  <c r="T106" i="1"/>
  <c r="S180" i="1"/>
  <c r="E180" i="1"/>
  <c r="S179" i="1"/>
  <c r="E179" i="1"/>
  <c r="E305" i="1"/>
  <c r="S263" i="1"/>
  <c r="E263" i="1"/>
  <c r="E182" i="1" l="1"/>
  <c r="S182" i="1"/>
  <c r="U305" i="1"/>
  <c r="U179" i="1"/>
  <c r="T179" i="1"/>
  <c r="T305" i="1"/>
  <c r="T263" i="1"/>
  <c r="S347" i="1"/>
  <c r="E347" i="1"/>
  <c r="I138" i="1"/>
  <c r="U347" i="1" l="1"/>
  <c r="T347" i="1"/>
  <c r="E322" i="1"/>
  <c r="E351" i="1"/>
  <c r="E350" i="1"/>
  <c r="E349" i="1"/>
  <c r="E348" i="1"/>
  <c r="E346" i="1"/>
  <c r="E345" i="1"/>
  <c r="E344" i="1"/>
  <c r="E343" i="1"/>
  <c r="E342" i="1"/>
  <c r="E341" i="1"/>
  <c r="E340" i="1"/>
  <c r="E339" i="1"/>
  <c r="E338" i="1"/>
  <c r="E337" i="1"/>
  <c r="E335" i="1"/>
  <c r="E334" i="1"/>
  <c r="E333" i="1"/>
  <c r="E332" i="1"/>
  <c r="E323" i="1"/>
  <c r="E321" i="1"/>
  <c r="E320" i="1"/>
  <c r="E310" i="1"/>
  <c r="E309" i="1"/>
  <c r="E308" i="1"/>
  <c r="E307" i="1"/>
  <c r="E306" i="1"/>
  <c r="E304" i="1"/>
  <c r="E303" i="1"/>
  <c r="E302" i="1"/>
  <c r="E301" i="1"/>
  <c r="E300" i="1"/>
  <c r="E299" i="1"/>
  <c r="E29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1" i="1"/>
  <c r="E228" i="1"/>
  <c r="E227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3" i="1"/>
  <c r="E201" i="1"/>
  <c r="C218" i="1"/>
  <c r="E193" i="1"/>
  <c r="E192" i="1"/>
  <c r="E191" i="1"/>
  <c r="E172" i="1"/>
  <c r="E171" i="1"/>
  <c r="E154" i="1"/>
  <c r="E153" i="1"/>
  <c r="E152" i="1"/>
  <c r="E151" i="1"/>
  <c r="E150" i="1"/>
  <c r="E149" i="1"/>
  <c r="E148" i="1"/>
  <c r="E147" i="1"/>
  <c r="E146" i="1"/>
  <c r="E107" i="1"/>
  <c r="E105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S351" i="1"/>
  <c r="S350" i="1"/>
  <c r="S349" i="1"/>
  <c r="S348" i="1"/>
  <c r="S346" i="1"/>
  <c r="S345" i="1"/>
  <c r="S344" i="1"/>
  <c r="S343" i="1"/>
  <c r="S342" i="1"/>
  <c r="S341" i="1"/>
  <c r="S340" i="1"/>
  <c r="S339" i="1"/>
  <c r="S338" i="1"/>
  <c r="S337" i="1"/>
  <c r="S335" i="1"/>
  <c r="S334" i="1"/>
  <c r="S333" i="1"/>
  <c r="S332" i="1"/>
  <c r="S331" i="1"/>
  <c r="S323" i="1"/>
  <c r="S322" i="1"/>
  <c r="S321" i="1"/>
  <c r="S320" i="1"/>
  <c r="S319" i="1"/>
  <c r="S310" i="1"/>
  <c r="S309" i="1"/>
  <c r="S308" i="1"/>
  <c r="S307" i="1"/>
  <c r="S306" i="1"/>
  <c r="S304" i="1"/>
  <c r="S303" i="1"/>
  <c r="S302" i="1"/>
  <c r="S301" i="1"/>
  <c r="S300" i="1"/>
  <c r="S299" i="1"/>
  <c r="S298" i="1"/>
  <c r="S297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2" i="1"/>
  <c r="S261" i="1"/>
  <c r="S260" i="1"/>
  <c r="S259" i="1"/>
  <c r="S258" i="1"/>
  <c r="S257" i="1"/>
  <c r="S250" i="1"/>
  <c r="S249" i="1"/>
  <c r="S248" i="1"/>
  <c r="S247" i="1"/>
  <c r="S246" i="1"/>
  <c r="S245" i="1"/>
  <c r="S244" i="1"/>
  <c r="S243" i="1"/>
  <c r="S242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4" i="1"/>
  <c r="S203" i="1"/>
  <c r="S201" i="1"/>
  <c r="S200" i="1"/>
  <c r="S193" i="1"/>
  <c r="S192" i="1"/>
  <c r="S191" i="1"/>
  <c r="S189" i="1"/>
  <c r="S188" i="1"/>
  <c r="T188" i="1" s="1"/>
  <c r="S172" i="1"/>
  <c r="S171" i="1"/>
  <c r="S170" i="1"/>
  <c r="S163" i="1"/>
  <c r="S162" i="1"/>
  <c r="S154" i="1"/>
  <c r="S153" i="1"/>
  <c r="S152" i="1"/>
  <c r="S151" i="1"/>
  <c r="S150" i="1"/>
  <c r="S149" i="1"/>
  <c r="S148" i="1"/>
  <c r="S146" i="1"/>
  <c r="S145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6" i="1"/>
  <c r="S35" i="1"/>
  <c r="S34" i="1"/>
  <c r="S33" i="1"/>
  <c r="S32" i="1"/>
  <c r="S31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C138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S8" i="1"/>
  <c r="H138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C173" i="1"/>
  <c r="E170" i="1"/>
  <c r="S174" i="1" l="1" a="1"/>
  <c r="S174" i="1" s="1"/>
  <c r="S361" i="1"/>
  <c r="T322" i="1"/>
  <c r="U191" i="1"/>
  <c r="S311" i="1"/>
  <c r="S324" i="1"/>
  <c r="S218" i="1"/>
  <c r="U90" i="1"/>
  <c r="T74" i="1"/>
  <c r="U82" i="1"/>
  <c r="T73" i="1"/>
  <c r="T81" i="1"/>
  <c r="U269" i="1"/>
  <c r="T89" i="1"/>
  <c r="T146" i="1"/>
  <c r="U61" i="1"/>
  <c r="U308" i="1"/>
  <c r="T148" i="1"/>
  <c r="U54" i="1"/>
  <c r="U172" i="1"/>
  <c r="U53" i="1"/>
  <c r="U171" i="1"/>
  <c r="T50" i="1"/>
  <c r="T54" i="1"/>
  <c r="U85" i="1"/>
  <c r="U93" i="1"/>
  <c r="T170" i="1"/>
  <c r="T298" i="1"/>
  <c r="T307" i="1"/>
  <c r="T53" i="1"/>
  <c r="T191" i="1"/>
  <c r="T209" i="1"/>
  <c r="E173" i="1"/>
  <c r="T36" i="1"/>
  <c r="T61" i="1"/>
  <c r="T310" i="1"/>
  <c r="T90" i="1"/>
  <c r="U298" i="1"/>
  <c r="T94" i="1"/>
  <c r="T32" i="1"/>
  <c r="U48" i="1"/>
  <c r="T56" i="1"/>
  <c r="U304" i="1"/>
  <c r="T345" i="1"/>
  <c r="T269" i="1"/>
  <c r="T58" i="1"/>
  <c r="U40" i="1"/>
  <c r="U49" i="1"/>
  <c r="U72" i="1"/>
  <c r="T80" i="1"/>
  <c r="T88" i="1"/>
  <c r="T96" i="1"/>
  <c r="T306" i="1"/>
  <c r="T42" i="1"/>
  <c r="T43" i="1"/>
  <c r="U35" i="1"/>
  <c r="T44" i="1"/>
  <c r="T52" i="1"/>
  <c r="U60" i="1"/>
  <c r="T75" i="1"/>
  <c r="T83" i="1"/>
  <c r="T91" i="1"/>
  <c r="T60" i="1"/>
  <c r="U148" i="1"/>
  <c r="T300" i="1"/>
  <c r="T41" i="1"/>
  <c r="U79" i="1"/>
  <c r="T33" i="1"/>
  <c r="U58" i="1"/>
  <c r="T34" i="1"/>
  <c r="T45" i="1"/>
  <c r="U80" i="1"/>
  <c r="U170" i="1"/>
  <c r="U50" i="1"/>
  <c r="T51" i="1"/>
  <c r="T59" i="1"/>
  <c r="U73" i="1"/>
  <c r="U38" i="1"/>
  <c r="U46" i="1"/>
  <c r="U62" i="1"/>
  <c r="T48" i="1"/>
  <c r="U57" i="1"/>
  <c r="U39" i="1"/>
  <c r="U47" i="1"/>
  <c r="T55" i="1"/>
  <c r="T78" i="1"/>
  <c r="U86" i="1"/>
  <c r="T49" i="1"/>
  <c r="T77" i="1"/>
  <c r="T93" i="1"/>
  <c r="T192" i="1"/>
  <c r="U83" i="1"/>
  <c r="T82" i="1"/>
  <c r="U42" i="1"/>
  <c r="T35" i="1"/>
  <c r="U34" i="1"/>
  <c r="U345" i="1"/>
  <c r="T342" i="1"/>
  <c r="U339" i="1"/>
  <c r="T333" i="1"/>
  <c r="U310" i="1"/>
  <c r="U306" i="1"/>
  <c r="T228" i="1"/>
  <c r="T193" i="1"/>
  <c r="T172" i="1"/>
  <c r="T171" i="1"/>
  <c r="U96" i="1"/>
  <c r="U95" i="1"/>
  <c r="U92" i="1"/>
  <c r="U91" i="1"/>
  <c r="U89" i="1"/>
  <c r="U88" i="1"/>
  <c r="U87" i="1"/>
  <c r="T86" i="1"/>
  <c r="T85" i="1"/>
  <c r="U84" i="1"/>
  <c r="U81" i="1"/>
  <c r="U78" i="1"/>
  <c r="U76" i="1"/>
  <c r="U75" i="1"/>
  <c r="U74" i="1"/>
  <c r="T72" i="1"/>
  <c r="U71" i="1"/>
  <c r="T39" i="1"/>
  <c r="T62" i="1"/>
  <c r="U59" i="1"/>
  <c r="T57" i="1"/>
  <c r="U56" i="1"/>
  <c r="U55" i="1"/>
  <c r="U52" i="1"/>
  <c r="T47" i="1"/>
  <c r="T46" i="1"/>
  <c r="U44" i="1"/>
  <c r="U43" i="1"/>
  <c r="U41" i="1"/>
  <c r="T40" i="1"/>
  <c r="T38" i="1"/>
  <c r="S164" i="1"/>
  <c r="U333" i="1"/>
  <c r="U342" i="1"/>
  <c r="T339" i="1"/>
  <c r="U192" i="1"/>
  <c r="U193" i="1"/>
  <c r="T76" i="1"/>
  <c r="T92" i="1"/>
  <c r="T71" i="1"/>
  <c r="T79" i="1"/>
  <c r="T87" i="1"/>
  <c r="T95" i="1"/>
  <c r="T84" i="1"/>
  <c r="T8" i="1"/>
  <c r="F194" i="1"/>
  <c r="G138" i="1"/>
  <c r="F138" i="1"/>
  <c r="S363" i="1" l="1"/>
  <c r="S365" i="1" s="1"/>
  <c r="U351" i="1"/>
  <c r="T351" i="1"/>
  <c r="T350" i="1" l="1"/>
  <c r="U350" i="1"/>
  <c r="O138" i="1"/>
  <c r="S17" i="1"/>
  <c r="T17" i="1" s="1"/>
  <c r="S16" i="1"/>
  <c r="T16" i="1" s="1"/>
  <c r="S12" i="1" l="1"/>
  <c r="U12" i="1" l="1"/>
  <c r="T12" i="1"/>
  <c r="R402" i="1"/>
  <c r="R383" i="1"/>
  <c r="S173" i="1"/>
  <c r="U173" i="1" s="1"/>
  <c r="S22" i="1"/>
  <c r="T22" i="1" s="1"/>
  <c r="S21" i="1"/>
  <c r="T21" i="1" s="1"/>
  <c r="S20" i="1"/>
  <c r="S19" i="1"/>
  <c r="S18" i="1"/>
  <c r="S15" i="1"/>
  <c r="T15" i="1" s="1"/>
  <c r="S14" i="1"/>
  <c r="T14" i="1" s="1"/>
  <c r="S13" i="1"/>
  <c r="T13" i="1" s="1"/>
  <c r="S11" i="1"/>
  <c r="S10" i="1"/>
  <c r="S9" i="1"/>
  <c r="S7" i="1"/>
  <c r="S6" i="1"/>
  <c r="S5" i="1"/>
  <c r="N138" i="1"/>
  <c r="M138" i="1"/>
  <c r="U10" i="1" l="1"/>
  <c r="T10" i="1"/>
  <c r="T20" i="1"/>
  <c r="U20" i="1"/>
  <c r="T19" i="1"/>
  <c r="U19" i="1"/>
  <c r="T18" i="1"/>
  <c r="U18" i="1"/>
  <c r="U11" i="1"/>
  <c r="T11" i="1"/>
  <c r="T9" i="1"/>
  <c r="U9" i="1"/>
  <c r="U7" i="1"/>
  <c r="T7" i="1"/>
  <c r="S23" i="1"/>
  <c r="T6" i="1"/>
  <c r="U6" i="1"/>
  <c r="S194" i="1"/>
  <c r="S138" i="1"/>
  <c r="S155" i="1"/>
  <c r="S63" i="1"/>
  <c r="S97" i="1"/>
  <c r="L138" i="1"/>
  <c r="T241" i="1" l="1"/>
  <c r="U241" i="1"/>
  <c r="K138" i="1"/>
  <c r="R218" i="1" l="1"/>
  <c r="Q218" i="1"/>
  <c r="J138" i="1"/>
  <c r="S98" i="1" l="1"/>
  <c r="E331" i="1" l="1"/>
  <c r="E361" i="1" s="1"/>
  <c r="U361" i="1" s="1"/>
  <c r="E319" i="1"/>
  <c r="E324" i="1" s="1"/>
  <c r="E297" i="1"/>
  <c r="E257" i="1"/>
  <c r="E288" i="1" s="1"/>
  <c r="E226" i="1"/>
  <c r="E200" i="1"/>
  <c r="E189" i="1"/>
  <c r="E163" i="1"/>
  <c r="E162" i="1"/>
  <c r="E145" i="1"/>
  <c r="E155" i="1" s="1"/>
  <c r="E376" i="1" s="1"/>
  <c r="E104" i="1"/>
  <c r="E138" i="1" s="1"/>
  <c r="E375" i="1" s="1"/>
  <c r="E70" i="1"/>
  <c r="E97" i="1" l="1"/>
  <c r="E374" i="1" s="1"/>
  <c r="T70" i="1"/>
  <c r="U70" i="1"/>
  <c r="T163" i="1"/>
  <c r="U163" i="1"/>
  <c r="T349" i="1"/>
  <c r="U349" i="1"/>
  <c r="U348" i="1"/>
  <c r="T348" i="1"/>
  <c r="T346" i="1"/>
  <c r="U346" i="1"/>
  <c r="T344" i="1"/>
  <c r="U344" i="1"/>
  <c r="T343" i="1"/>
  <c r="U343" i="1"/>
  <c r="U341" i="1"/>
  <c r="T341" i="1"/>
  <c r="U340" i="1"/>
  <c r="T340" i="1"/>
  <c r="U338" i="1"/>
  <c r="T338" i="1"/>
  <c r="U337" i="1"/>
  <c r="T337" i="1"/>
  <c r="T335" i="1"/>
  <c r="T334" i="1"/>
  <c r="U334" i="1"/>
  <c r="U332" i="1"/>
  <c r="T332" i="1"/>
  <c r="U331" i="1"/>
  <c r="T331" i="1"/>
  <c r="T323" i="1"/>
  <c r="U323" i="1"/>
  <c r="T321" i="1"/>
  <c r="U321" i="1"/>
  <c r="U320" i="1"/>
  <c r="T320" i="1"/>
  <c r="T319" i="1"/>
  <c r="U319" i="1"/>
  <c r="T309" i="1"/>
  <c r="T308" i="1"/>
  <c r="T304" i="1"/>
  <c r="U303" i="1"/>
  <c r="T303" i="1"/>
  <c r="T302" i="1"/>
  <c r="T301" i="1"/>
  <c r="U301" i="1"/>
  <c r="T299" i="1"/>
  <c r="U299" i="1"/>
  <c r="T297" i="1"/>
  <c r="T287" i="1"/>
  <c r="U287" i="1"/>
  <c r="T286" i="1"/>
  <c r="U286" i="1"/>
  <c r="U285" i="1"/>
  <c r="T285" i="1"/>
  <c r="U284" i="1"/>
  <c r="T284" i="1"/>
  <c r="U283" i="1"/>
  <c r="T283" i="1"/>
  <c r="U282" i="1"/>
  <c r="T282" i="1"/>
  <c r="T281" i="1"/>
  <c r="U281" i="1"/>
  <c r="T280" i="1"/>
  <c r="U280" i="1"/>
  <c r="U279" i="1"/>
  <c r="T279" i="1"/>
  <c r="T278" i="1"/>
  <c r="U278" i="1"/>
  <c r="T277" i="1"/>
  <c r="U276" i="1"/>
  <c r="T276" i="1"/>
  <c r="U275" i="1"/>
  <c r="T275" i="1"/>
  <c r="U274" i="1"/>
  <c r="T274" i="1"/>
  <c r="U273" i="1"/>
  <c r="T273" i="1"/>
  <c r="T272" i="1"/>
  <c r="U272" i="1"/>
  <c r="T271" i="1"/>
  <c r="U271" i="1"/>
  <c r="U270" i="1"/>
  <c r="T270" i="1"/>
  <c r="T268" i="1"/>
  <c r="U268" i="1"/>
  <c r="U267" i="1"/>
  <c r="T267" i="1"/>
  <c r="T266" i="1"/>
  <c r="U266" i="1"/>
  <c r="T265" i="1"/>
  <c r="U265" i="1"/>
  <c r="T264" i="1"/>
  <c r="U264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T250" i="1"/>
  <c r="U250" i="1"/>
  <c r="T249" i="1"/>
  <c r="U249" i="1"/>
  <c r="T248" i="1"/>
  <c r="U248" i="1"/>
  <c r="U247" i="1"/>
  <c r="T247" i="1"/>
  <c r="U246" i="1"/>
  <c r="T246" i="1"/>
  <c r="T245" i="1"/>
  <c r="U245" i="1"/>
  <c r="U244" i="1"/>
  <c r="T244" i="1"/>
  <c r="U243" i="1"/>
  <c r="T243" i="1"/>
  <c r="T242" i="1"/>
  <c r="U242" i="1"/>
  <c r="U240" i="1"/>
  <c r="T240" i="1"/>
  <c r="U239" i="1"/>
  <c r="T239" i="1"/>
  <c r="U238" i="1"/>
  <c r="T238" i="1"/>
  <c r="T237" i="1"/>
  <c r="U236" i="1"/>
  <c r="T236" i="1"/>
  <c r="T235" i="1"/>
  <c r="U235" i="1"/>
  <c r="T234" i="1"/>
  <c r="U234" i="1"/>
  <c r="T233" i="1"/>
  <c r="U233" i="1"/>
  <c r="U231" i="1"/>
  <c r="T231" i="1"/>
  <c r="U227" i="1"/>
  <c r="T227" i="1"/>
  <c r="T226" i="1"/>
  <c r="U226" i="1"/>
  <c r="T217" i="1"/>
  <c r="U217" i="1"/>
  <c r="T216" i="1"/>
  <c r="U216" i="1"/>
  <c r="T215" i="1"/>
  <c r="U214" i="1"/>
  <c r="T214" i="1"/>
  <c r="U213" i="1"/>
  <c r="T213" i="1"/>
  <c r="U212" i="1"/>
  <c r="T212" i="1"/>
  <c r="U211" i="1"/>
  <c r="T211" i="1"/>
  <c r="T210" i="1"/>
  <c r="U210" i="1"/>
  <c r="T208" i="1"/>
  <c r="U208" i="1"/>
  <c r="T207" i="1"/>
  <c r="U207" i="1"/>
  <c r="T206" i="1"/>
  <c r="U206" i="1"/>
  <c r="T204" i="1"/>
  <c r="T203" i="1"/>
  <c r="T201" i="1"/>
  <c r="U201" i="1"/>
  <c r="T200" i="1"/>
  <c r="U200" i="1"/>
  <c r="U189" i="1"/>
  <c r="T189" i="1"/>
  <c r="U162" i="1"/>
  <c r="T162" i="1"/>
  <c r="T154" i="1"/>
  <c r="U154" i="1"/>
  <c r="T153" i="1"/>
  <c r="U153" i="1"/>
  <c r="U152" i="1"/>
  <c r="T152" i="1"/>
  <c r="U151" i="1"/>
  <c r="T151" i="1"/>
  <c r="T150" i="1"/>
  <c r="U150" i="1"/>
  <c r="T149" i="1"/>
  <c r="U149" i="1"/>
  <c r="U147" i="1"/>
  <c r="T147" i="1"/>
  <c r="U145" i="1"/>
  <c r="T145" i="1"/>
  <c r="T107" i="1"/>
  <c r="U105" i="1"/>
  <c r="T105" i="1"/>
  <c r="U104" i="1"/>
  <c r="T104" i="1"/>
  <c r="T361" i="1" l="1"/>
  <c r="T324" i="1"/>
  <c r="T218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S64" i="1"/>
  <c r="E31" i="1"/>
  <c r="S289" i="1"/>
  <c r="E289" i="1"/>
  <c r="T31" i="1" l="1"/>
  <c r="T63" i="1" s="1"/>
  <c r="T373" i="1" s="1"/>
  <c r="U31" i="1"/>
  <c r="S383" i="1"/>
  <c r="T289" i="1"/>
  <c r="Q97" i="1"/>
  <c r="P97" i="1"/>
  <c r="O97" i="1"/>
  <c r="N97" i="1"/>
  <c r="M97" i="1"/>
  <c r="L97" i="1"/>
  <c r="K97" i="1"/>
  <c r="J97" i="1"/>
  <c r="I97" i="1"/>
  <c r="H97" i="1"/>
  <c r="F97" i="1"/>
  <c r="G97" i="1"/>
  <c r="C97" i="1"/>
  <c r="C374" i="1" s="1"/>
  <c r="C63" i="1"/>
  <c r="C373" i="1" s="1"/>
  <c r="F99" i="1" l="1"/>
  <c r="Q99" i="1"/>
  <c r="Q374" i="1" s="1"/>
  <c r="I99" i="1"/>
  <c r="I374" i="1" s="1"/>
  <c r="K99" i="1"/>
  <c r="K374" i="1" s="1"/>
  <c r="O99" i="1"/>
  <c r="O374" i="1" s="1"/>
  <c r="H99" i="1"/>
  <c r="H374" i="1" s="1"/>
  <c r="L99" i="1"/>
  <c r="L374" i="1" s="1"/>
  <c r="M99" i="1"/>
  <c r="M374" i="1" s="1"/>
  <c r="P99" i="1"/>
  <c r="P374" i="1" s="1"/>
  <c r="J99" i="1"/>
  <c r="J374" i="1" s="1"/>
  <c r="G99" i="1"/>
  <c r="G374" i="1" s="1"/>
  <c r="N99" i="1"/>
  <c r="N374" i="1" s="1"/>
  <c r="S99" i="1"/>
  <c r="F374" i="1" l="1"/>
  <c r="S374" i="1" s="1"/>
  <c r="U374" i="1" s="1"/>
  <c r="S100" i="1" a="1"/>
  <c r="S100" i="1" s="1"/>
  <c r="R288" i="1"/>
  <c r="Q288" i="1"/>
  <c r="P288" i="1"/>
  <c r="O288" i="1"/>
  <c r="N288" i="1"/>
  <c r="M288" i="1"/>
  <c r="L288" i="1"/>
  <c r="K288" i="1"/>
  <c r="J288" i="1"/>
  <c r="I288" i="1"/>
  <c r="I290" i="1" s="1"/>
  <c r="H288" i="1"/>
  <c r="H290" i="1" s="1"/>
  <c r="G288" i="1"/>
  <c r="G290" i="1" s="1"/>
  <c r="F288" i="1"/>
  <c r="F290" i="1" s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L290" i="1" l="1"/>
  <c r="L402" i="1" s="1"/>
  <c r="L292" i="1"/>
  <c r="M290" i="1"/>
  <c r="M402" i="1" s="1"/>
  <c r="M292" i="1"/>
  <c r="O290" i="1"/>
  <c r="O402" i="1" s="1"/>
  <c r="O292" i="1"/>
  <c r="P290" i="1"/>
  <c r="P402" i="1" s="1"/>
  <c r="P292" i="1"/>
  <c r="Q290" i="1"/>
  <c r="Q402" i="1" s="1"/>
  <c r="Q292" i="1"/>
  <c r="F402" i="1"/>
  <c r="F292" i="1"/>
  <c r="G402" i="1"/>
  <c r="G292" i="1"/>
  <c r="H402" i="1"/>
  <c r="H292" i="1"/>
  <c r="J290" i="1"/>
  <c r="J402" i="1" s="1"/>
  <c r="J292" i="1"/>
  <c r="K290" i="1"/>
  <c r="K402" i="1" s="1"/>
  <c r="K292" i="1"/>
  <c r="N290" i="1"/>
  <c r="N402" i="1" s="1"/>
  <c r="N292" i="1"/>
  <c r="I402" i="1"/>
  <c r="I292" i="1"/>
  <c r="S402" i="1" l="1"/>
  <c r="S291" i="1" a="1"/>
  <c r="S291" i="1" s="1"/>
  <c r="S65" i="1"/>
  <c r="N326" i="1"/>
  <c r="N365" i="1" s="1"/>
  <c r="M326" i="1"/>
  <c r="M365" i="1" s="1"/>
  <c r="L326" i="1"/>
  <c r="L365" i="1" s="1"/>
  <c r="K326" i="1"/>
  <c r="K365" i="1" s="1"/>
  <c r="J326" i="1"/>
  <c r="J365" i="1" s="1"/>
  <c r="I326" i="1"/>
  <c r="I328" i="1" s="1"/>
  <c r="H326" i="1"/>
  <c r="H328" i="1" s="1"/>
  <c r="G326" i="1"/>
  <c r="G328" i="1" s="1"/>
  <c r="F326" i="1"/>
  <c r="F328" i="1" s="1"/>
  <c r="C324" i="1"/>
  <c r="R311" i="1"/>
  <c r="Q313" i="1"/>
  <c r="Q377" i="1" s="1"/>
  <c r="P313" i="1"/>
  <c r="P377" i="1" s="1"/>
  <c r="O313" i="1"/>
  <c r="O377" i="1" s="1"/>
  <c r="N313" i="1"/>
  <c r="N377" i="1" s="1"/>
  <c r="M313" i="1"/>
  <c r="M377" i="1" s="1"/>
  <c r="L313" i="1"/>
  <c r="L377" i="1" s="1"/>
  <c r="K313" i="1"/>
  <c r="K377" i="1" s="1"/>
  <c r="J313" i="1"/>
  <c r="J377" i="1" s="1"/>
  <c r="I313" i="1"/>
  <c r="I377" i="1" s="1"/>
  <c r="H313" i="1"/>
  <c r="H377" i="1" s="1"/>
  <c r="G313" i="1"/>
  <c r="G377" i="1" s="1"/>
  <c r="F313" i="1"/>
  <c r="C311" i="1"/>
  <c r="C377" i="1" s="1"/>
  <c r="R251" i="1"/>
  <c r="R401" i="1" s="1"/>
  <c r="Q251" i="1"/>
  <c r="Q401" i="1" s="1"/>
  <c r="P251" i="1"/>
  <c r="P401" i="1" s="1"/>
  <c r="O251" i="1"/>
  <c r="O401" i="1" s="1"/>
  <c r="N251" i="1"/>
  <c r="N401" i="1" s="1"/>
  <c r="M251" i="1"/>
  <c r="M401" i="1" s="1"/>
  <c r="L251" i="1"/>
  <c r="L401" i="1" s="1"/>
  <c r="K251" i="1"/>
  <c r="K401" i="1" s="1"/>
  <c r="J251" i="1"/>
  <c r="J401" i="1" s="1"/>
  <c r="I251" i="1"/>
  <c r="H251" i="1"/>
  <c r="G251" i="1"/>
  <c r="F251" i="1"/>
  <c r="C251" i="1"/>
  <c r="R194" i="1"/>
  <c r="R395" i="1" s="1"/>
  <c r="Q194" i="1"/>
  <c r="Q395" i="1" s="1"/>
  <c r="P395" i="1"/>
  <c r="O194" i="1"/>
  <c r="O395" i="1" s="1"/>
  <c r="N194" i="1"/>
  <c r="N395" i="1" s="1"/>
  <c r="M194" i="1"/>
  <c r="M395" i="1" s="1"/>
  <c r="L194" i="1"/>
  <c r="L395" i="1" s="1"/>
  <c r="K194" i="1"/>
  <c r="K395" i="1" s="1"/>
  <c r="J194" i="1"/>
  <c r="J395" i="1" s="1"/>
  <c r="I194" i="1"/>
  <c r="I395" i="1" s="1"/>
  <c r="H194" i="1"/>
  <c r="H395" i="1" s="1"/>
  <c r="G194" i="1"/>
  <c r="C194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C164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C155" i="1"/>
  <c r="R138" i="1"/>
  <c r="Q138" i="1"/>
  <c r="R97" i="1"/>
  <c r="R63" i="1"/>
  <c r="Q63" i="1"/>
  <c r="Q65" i="1" s="1"/>
  <c r="Q373" i="1" s="1"/>
  <c r="P63" i="1"/>
  <c r="P65" i="1" s="1"/>
  <c r="P373" i="1" s="1"/>
  <c r="O63" i="1"/>
  <c r="O65" i="1" s="1"/>
  <c r="O373" i="1" s="1"/>
  <c r="N63" i="1"/>
  <c r="N65" i="1" s="1"/>
  <c r="N373" i="1" s="1"/>
  <c r="M63" i="1"/>
  <c r="M65" i="1" s="1"/>
  <c r="M373" i="1" s="1"/>
  <c r="L63" i="1"/>
  <c r="L65" i="1" s="1"/>
  <c r="L373" i="1" s="1"/>
  <c r="K63" i="1"/>
  <c r="K65" i="1" s="1"/>
  <c r="K373" i="1" s="1"/>
  <c r="J63" i="1"/>
  <c r="J65" i="1" s="1"/>
  <c r="J373" i="1" s="1"/>
  <c r="I63" i="1"/>
  <c r="I65" i="1" s="1"/>
  <c r="I373" i="1" s="1"/>
  <c r="H63" i="1"/>
  <c r="H65" i="1" s="1"/>
  <c r="H373" i="1" s="1"/>
  <c r="G63" i="1"/>
  <c r="G65" i="1" s="1"/>
  <c r="G373" i="1" s="1"/>
  <c r="F63" i="1"/>
  <c r="F65" i="1" s="1"/>
  <c r="I26" i="1"/>
  <c r="I370" i="1" s="1"/>
  <c r="H26" i="1"/>
  <c r="H370" i="1" s="1"/>
  <c r="G26" i="1"/>
  <c r="G370" i="1" s="1"/>
  <c r="F26" i="1"/>
  <c r="F370" i="1" s="1"/>
  <c r="C23" i="1"/>
  <c r="C26" i="1" s="1"/>
  <c r="C370" i="1" s="1"/>
  <c r="F373" i="1" l="1"/>
  <c r="S373" i="1" s="1"/>
  <c r="S66" i="1" a="1"/>
  <c r="S66" i="1" s="1"/>
  <c r="F377" i="1"/>
  <c r="S377" i="1" s="1"/>
  <c r="S314" i="1" a="1"/>
  <c r="S314" i="1" s="1"/>
  <c r="I401" i="1"/>
  <c r="I253" i="1"/>
  <c r="G395" i="1"/>
  <c r="S195" i="1" a="1"/>
  <c r="S195" i="1" s="1"/>
  <c r="S397" i="1" s="1"/>
  <c r="F253" i="1"/>
  <c r="S252" i="1" a="1"/>
  <c r="S252" i="1" s="1"/>
  <c r="H401" i="1"/>
  <c r="H253" i="1"/>
  <c r="G401" i="1"/>
  <c r="G253" i="1"/>
  <c r="I382" i="1"/>
  <c r="L382" i="1"/>
  <c r="F382" i="1"/>
  <c r="H382" i="1"/>
  <c r="J382" i="1"/>
  <c r="K382" i="1"/>
  <c r="G382" i="1"/>
  <c r="M382" i="1"/>
  <c r="N382" i="1"/>
  <c r="S288" i="1"/>
  <c r="S290" i="1" s="1"/>
  <c r="S292" i="1" s="1"/>
  <c r="S251" i="1"/>
  <c r="S313" i="1"/>
  <c r="R220" i="1"/>
  <c r="R400" i="1" s="1"/>
  <c r="Q220" i="1"/>
  <c r="Q400" i="1" s="1"/>
  <c r="P220" i="1"/>
  <c r="P400" i="1" s="1"/>
  <c r="O220" i="1"/>
  <c r="O400" i="1" s="1"/>
  <c r="N220" i="1"/>
  <c r="N400" i="1" s="1"/>
  <c r="M220" i="1"/>
  <c r="M400" i="1" s="1"/>
  <c r="L220" i="1"/>
  <c r="L400" i="1" s="1"/>
  <c r="K220" i="1"/>
  <c r="K400" i="1" s="1"/>
  <c r="J220" i="1"/>
  <c r="J400" i="1" s="1"/>
  <c r="I220" i="1"/>
  <c r="E64" i="1"/>
  <c r="T64" i="1" s="1"/>
  <c r="E98" i="1"/>
  <c r="T98" i="1" s="1"/>
  <c r="E312" i="1"/>
  <c r="T312" i="1" s="1"/>
  <c r="S253" i="1" l="1"/>
  <c r="I400" i="1"/>
  <c r="I222" i="1"/>
  <c r="G220" i="1"/>
  <c r="F220" i="1"/>
  <c r="F222" i="1" s="1"/>
  <c r="H220" i="1"/>
  <c r="H400" i="1" l="1"/>
  <c r="H222" i="1"/>
  <c r="G400" i="1"/>
  <c r="G222" i="1"/>
  <c r="F400" i="1"/>
  <c r="S221" i="1" a="1"/>
  <c r="S221" i="1" s="1"/>
  <c r="S404" i="1" s="1"/>
  <c r="D97" i="1"/>
  <c r="S400" i="1" l="1"/>
  <c r="C99" i="1"/>
  <c r="T97" i="1" l="1"/>
  <c r="T374" i="1" s="1"/>
  <c r="E99" i="1"/>
  <c r="U97" i="1"/>
  <c r="T99" i="1" l="1"/>
  <c r="R157" i="1"/>
  <c r="R376" i="1" s="1"/>
  <c r="Q157" i="1"/>
  <c r="Q376" i="1" s="1"/>
  <c r="P157" i="1"/>
  <c r="P376" i="1" s="1"/>
  <c r="O157" i="1"/>
  <c r="O376" i="1" s="1"/>
  <c r="N157" i="1"/>
  <c r="N376" i="1" s="1"/>
  <c r="M157" i="1"/>
  <c r="M376" i="1" s="1"/>
  <c r="L157" i="1"/>
  <c r="L376" i="1" s="1"/>
  <c r="K157" i="1"/>
  <c r="K376" i="1" s="1"/>
  <c r="J157" i="1"/>
  <c r="J376" i="1" s="1"/>
  <c r="I157" i="1"/>
  <c r="I376" i="1" s="1"/>
  <c r="H157" i="1"/>
  <c r="H376" i="1" s="1"/>
  <c r="G157" i="1"/>
  <c r="G376" i="1" s="1"/>
  <c r="F157" i="1"/>
  <c r="R140" i="1"/>
  <c r="R375" i="1" s="1"/>
  <c r="Q140" i="1"/>
  <c r="Q375" i="1" s="1"/>
  <c r="P140" i="1"/>
  <c r="P375" i="1" s="1"/>
  <c r="P378" i="1" s="1"/>
  <c r="O140" i="1"/>
  <c r="O375" i="1" s="1"/>
  <c r="O378" i="1" s="1"/>
  <c r="N140" i="1"/>
  <c r="N375" i="1" s="1"/>
  <c r="N378" i="1" s="1"/>
  <c r="M140" i="1"/>
  <c r="M375" i="1" s="1"/>
  <c r="L140" i="1"/>
  <c r="L375" i="1" s="1"/>
  <c r="L378" i="1" s="1"/>
  <c r="K140" i="1"/>
  <c r="K375" i="1" s="1"/>
  <c r="J140" i="1"/>
  <c r="J375" i="1" s="1"/>
  <c r="J378" i="1" s="1"/>
  <c r="I140" i="1"/>
  <c r="I375" i="1" s="1"/>
  <c r="H140" i="1"/>
  <c r="H375" i="1" s="1"/>
  <c r="G140" i="1"/>
  <c r="G375" i="1" s="1"/>
  <c r="F140" i="1"/>
  <c r="S219" i="1"/>
  <c r="T219" i="1" s="1"/>
  <c r="E139" i="1"/>
  <c r="E156" i="1"/>
  <c r="D288" i="1"/>
  <c r="D218" i="1"/>
  <c r="D220" i="1" s="1"/>
  <c r="D194" i="1"/>
  <c r="D182" i="1"/>
  <c r="D173" i="1"/>
  <c r="R26" i="1"/>
  <c r="R370" i="1" s="1"/>
  <c r="Q26" i="1"/>
  <c r="Q370" i="1" s="1"/>
  <c r="P26" i="1"/>
  <c r="P370" i="1" s="1"/>
  <c r="O26" i="1"/>
  <c r="O370" i="1" s="1"/>
  <c r="N26" i="1"/>
  <c r="N370" i="1" s="1"/>
  <c r="M26" i="1"/>
  <c r="M370" i="1" s="1"/>
  <c r="L26" i="1"/>
  <c r="L370" i="1" s="1"/>
  <c r="K26" i="1"/>
  <c r="K370" i="1" s="1"/>
  <c r="J26" i="1"/>
  <c r="J370" i="1" s="1"/>
  <c r="D23" i="1"/>
  <c r="D26" i="1" s="1"/>
  <c r="D370" i="1" s="1"/>
  <c r="D164" i="1"/>
  <c r="D166" i="1" s="1"/>
  <c r="D155" i="1"/>
  <c r="D157" i="1" s="1"/>
  <c r="C157" i="1"/>
  <c r="C376" i="1" s="1"/>
  <c r="S139" i="1"/>
  <c r="S156" i="1"/>
  <c r="M378" i="1" l="1"/>
  <c r="K378" i="1"/>
  <c r="G378" i="1"/>
  <c r="G379" i="1" s="1"/>
  <c r="Q378" i="1"/>
  <c r="F375" i="1"/>
  <c r="S375" i="1" s="1"/>
  <c r="S141" i="1" a="1"/>
  <c r="S141" i="1" s="1"/>
  <c r="F376" i="1"/>
  <c r="S376" i="1" s="1"/>
  <c r="U376" i="1" s="1"/>
  <c r="S158" i="1" a="1"/>
  <c r="S158" i="1" s="1"/>
  <c r="H378" i="1"/>
  <c r="H379" i="1" s="1"/>
  <c r="J379" i="1"/>
  <c r="S370" i="1"/>
  <c r="K379" i="1"/>
  <c r="P379" i="1"/>
  <c r="L379" i="1"/>
  <c r="M379" i="1"/>
  <c r="N379" i="1"/>
  <c r="O379" i="1"/>
  <c r="Q379" i="1"/>
  <c r="I378" i="1"/>
  <c r="I379" i="1" s="1"/>
  <c r="S27" i="1" a="1"/>
  <c r="S27" i="1" s="1"/>
  <c r="C220" i="1"/>
  <c r="C400" i="1"/>
  <c r="T156" i="1"/>
  <c r="T139" i="1"/>
  <c r="F378" i="1" l="1"/>
  <c r="F379" i="1" s="1"/>
  <c r="U375" i="1"/>
  <c r="S378" i="1"/>
  <c r="S379" i="1" s="1"/>
  <c r="S183" i="1"/>
  <c r="S165" i="1"/>
  <c r="S25" i="1"/>
  <c r="S24" i="1"/>
  <c r="S140" i="1" l="1"/>
  <c r="S220" i="1" l="1"/>
  <c r="S222" i="1" s="1"/>
  <c r="O326" i="1" l="1"/>
  <c r="O365" i="1" s="1"/>
  <c r="P326" i="1"/>
  <c r="P365" i="1" s="1"/>
  <c r="Q326" i="1"/>
  <c r="Q365" i="1" s="1"/>
  <c r="Q382" i="1" l="1"/>
  <c r="P382" i="1"/>
  <c r="O382" i="1"/>
  <c r="S327" i="1" a="1"/>
  <c r="S327" i="1" s="1"/>
  <c r="S385" i="1" s="1"/>
  <c r="D63" i="1" l="1"/>
  <c r="E183" i="1"/>
  <c r="T183" i="1" s="1"/>
  <c r="P184" i="1"/>
  <c r="S26" i="1"/>
  <c r="D324" i="1"/>
  <c r="D326" i="1" s="1"/>
  <c r="D382" i="1" s="1"/>
  <c r="O184" i="1"/>
  <c r="S325" i="1"/>
  <c r="M403" i="1"/>
  <c r="R326" i="1"/>
  <c r="R361" i="1" s="1"/>
  <c r="I184" i="1"/>
  <c r="I394" i="1" s="1"/>
  <c r="J184" i="1"/>
  <c r="K184" i="1"/>
  <c r="L184" i="1"/>
  <c r="M184" i="1"/>
  <c r="N184" i="1"/>
  <c r="Q184" i="1"/>
  <c r="I166" i="1"/>
  <c r="I388" i="1" s="1"/>
  <c r="J166" i="1"/>
  <c r="J388" i="1" s="1"/>
  <c r="K166" i="1"/>
  <c r="K388" i="1" s="1"/>
  <c r="L166" i="1"/>
  <c r="L388" i="1" s="1"/>
  <c r="M166" i="1"/>
  <c r="M388" i="1" s="1"/>
  <c r="N166" i="1"/>
  <c r="N388" i="1" s="1"/>
  <c r="O166" i="1"/>
  <c r="O388" i="1" s="1"/>
  <c r="P166" i="1"/>
  <c r="P388" i="1" s="1"/>
  <c r="Q166" i="1"/>
  <c r="Q388" i="1" s="1"/>
  <c r="F166" i="1"/>
  <c r="G166" i="1"/>
  <c r="G388" i="1" s="1"/>
  <c r="H166" i="1"/>
  <c r="H388" i="1" s="1"/>
  <c r="F389" i="1"/>
  <c r="S389" i="1" s="1"/>
  <c r="F184" i="1"/>
  <c r="F394" i="1" s="1"/>
  <c r="G184" i="1"/>
  <c r="G394" i="1" s="1"/>
  <c r="H184" i="1"/>
  <c r="H394" i="1" s="1"/>
  <c r="F395" i="1"/>
  <c r="S395" i="1" s="1"/>
  <c r="F401" i="1"/>
  <c r="S401" i="1" s="1"/>
  <c r="G403" i="1"/>
  <c r="H403" i="1"/>
  <c r="E165" i="1"/>
  <c r="T165" i="1" s="1"/>
  <c r="R184" i="1"/>
  <c r="R394" i="1" s="1"/>
  <c r="R166" i="1"/>
  <c r="R388" i="1" s="1"/>
  <c r="D389" i="1"/>
  <c r="E325" i="1"/>
  <c r="C326" i="1"/>
  <c r="C382" i="1" s="1"/>
  <c r="C401" i="1"/>
  <c r="E5" i="1"/>
  <c r="C389" i="1"/>
  <c r="D311" i="1"/>
  <c r="D184" i="1"/>
  <c r="C166" i="1"/>
  <c r="C388" i="1" s="1"/>
  <c r="C184" i="1"/>
  <c r="C394" i="1" s="1"/>
  <c r="C395" i="1"/>
  <c r="C383" i="1"/>
  <c r="C402" i="1"/>
  <c r="D395" i="1"/>
  <c r="D251" i="1"/>
  <c r="D383" i="1"/>
  <c r="Q394" i="1" l="1"/>
  <c r="Q222" i="1"/>
  <c r="J394" i="1"/>
  <c r="J222" i="1"/>
  <c r="O394" i="1"/>
  <c r="O222" i="1"/>
  <c r="N394" i="1"/>
  <c r="N222" i="1"/>
  <c r="P394" i="1"/>
  <c r="P396" i="1" s="1"/>
  <c r="P222" i="1"/>
  <c r="K394" i="1"/>
  <c r="S394" i="1" s="1"/>
  <c r="K222" i="1"/>
  <c r="M394" i="1"/>
  <c r="M396" i="1" s="1"/>
  <c r="M222" i="1"/>
  <c r="L394" i="1"/>
  <c r="L222" i="1"/>
  <c r="R382" i="1"/>
  <c r="S382" i="1" s="1"/>
  <c r="F388" i="1"/>
  <c r="F390" i="1" s="1"/>
  <c r="S167" i="1" a="1"/>
  <c r="S167" i="1" s="1"/>
  <c r="S391" i="1" s="1"/>
  <c r="J403" i="1"/>
  <c r="L403" i="1"/>
  <c r="K403" i="1"/>
  <c r="I403" i="1"/>
  <c r="E23" i="1"/>
  <c r="E218" i="1"/>
  <c r="U218" i="1" s="1"/>
  <c r="E389" i="1"/>
  <c r="E63" i="1"/>
  <c r="E373" i="1" s="1"/>
  <c r="E194" i="1"/>
  <c r="E395" i="1" s="1"/>
  <c r="E251" i="1"/>
  <c r="E401" i="1" s="1"/>
  <c r="E383" i="1"/>
  <c r="E164" i="1"/>
  <c r="U164" i="1" s="1"/>
  <c r="U288" i="1"/>
  <c r="E140" i="1"/>
  <c r="E311" i="1"/>
  <c r="E377" i="1" s="1"/>
  <c r="U377" i="1" s="1"/>
  <c r="F403" i="1"/>
  <c r="C65" i="1"/>
  <c r="C313" i="1"/>
  <c r="I390" i="1"/>
  <c r="T24" i="1"/>
  <c r="F384" i="1"/>
  <c r="G390" i="1"/>
  <c r="G384" i="1"/>
  <c r="P384" i="1"/>
  <c r="H396" i="1"/>
  <c r="G396" i="1"/>
  <c r="F396" i="1"/>
  <c r="J390" i="1"/>
  <c r="Q384" i="1"/>
  <c r="T325" i="1"/>
  <c r="J384" i="1"/>
  <c r="I384" i="1"/>
  <c r="N384" i="1"/>
  <c r="H390" i="1"/>
  <c r="Q396" i="1"/>
  <c r="P390" i="1"/>
  <c r="O390" i="1"/>
  <c r="N396" i="1"/>
  <c r="O396" i="1"/>
  <c r="N390" i="1"/>
  <c r="T5" i="1"/>
  <c r="T23" i="1" s="1"/>
  <c r="M384" i="1"/>
  <c r="M390" i="1"/>
  <c r="Q390" i="1"/>
  <c r="K384" i="1"/>
  <c r="E184" i="1"/>
  <c r="E394" i="1" s="1"/>
  <c r="H384" i="1"/>
  <c r="L384" i="1"/>
  <c r="L396" i="1"/>
  <c r="L390" i="1"/>
  <c r="I396" i="1"/>
  <c r="J396" i="1"/>
  <c r="S166" i="1"/>
  <c r="K390" i="1"/>
  <c r="S157" i="1"/>
  <c r="U5" i="1"/>
  <c r="K396" i="1" l="1"/>
  <c r="E378" i="1"/>
  <c r="U378" i="1" s="1"/>
  <c r="U373" i="1"/>
  <c r="U311" i="1"/>
  <c r="S388" i="1"/>
  <c r="S390" i="1" s="1"/>
  <c r="S392" i="1" s="1"/>
  <c r="E326" i="1"/>
  <c r="E382" i="1" s="1"/>
  <c r="U382" i="1" s="1"/>
  <c r="U324" i="1"/>
  <c r="E26" i="1"/>
  <c r="E370" i="1" s="1"/>
  <c r="U370" i="1" s="1"/>
  <c r="U23" i="1"/>
  <c r="T138" i="1"/>
  <c r="T375" i="1" s="1"/>
  <c r="U401" i="1"/>
  <c r="U394" i="1"/>
  <c r="E402" i="1"/>
  <c r="U402" i="1" s="1"/>
  <c r="S403" i="1"/>
  <c r="S405" i="1" s="1"/>
  <c r="E220" i="1"/>
  <c r="E400" i="1"/>
  <c r="U400" i="1" s="1"/>
  <c r="E65" i="1"/>
  <c r="E313" i="1"/>
  <c r="T26" i="1"/>
  <c r="T370" i="1" s="1"/>
  <c r="E157" i="1"/>
  <c r="T182" i="1"/>
  <c r="T184" i="1" s="1"/>
  <c r="T394" i="1" s="1"/>
  <c r="T173" i="1"/>
  <c r="T389" i="1" s="1"/>
  <c r="U155" i="1"/>
  <c r="U63" i="1"/>
  <c r="U194" i="1"/>
  <c r="U251" i="1"/>
  <c r="S184" i="1"/>
  <c r="S326" i="1"/>
  <c r="S328" i="1" s="1"/>
  <c r="E166" i="1"/>
  <c r="E388" i="1" s="1"/>
  <c r="U389" i="1"/>
  <c r="U383" i="1"/>
  <c r="T251" i="1"/>
  <c r="T401" i="1" s="1"/>
  <c r="T164" i="1"/>
  <c r="O384" i="1"/>
  <c r="T326" i="1"/>
  <c r="T382" i="1" s="1"/>
  <c r="T194" i="1"/>
  <c r="T395" i="1" s="1"/>
  <c r="T311" i="1"/>
  <c r="T377" i="1" s="1"/>
  <c r="T383" i="1"/>
  <c r="T155" i="1"/>
  <c r="T376" i="1" s="1"/>
  <c r="T288" i="1"/>
  <c r="T402" i="1" s="1"/>
  <c r="U395" i="1"/>
  <c r="S396" i="1"/>
  <c r="S398" i="1" s="1"/>
  <c r="T378" i="1" l="1"/>
  <c r="U388" i="1"/>
  <c r="U326" i="1"/>
  <c r="T65" i="1"/>
  <c r="T313" i="1"/>
  <c r="T166" i="1"/>
  <c r="T388" i="1" s="1"/>
  <c r="T157" i="1"/>
  <c r="U166" i="1"/>
  <c r="S384" i="1"/>
  <c r="S386" i="1" s="1"/>
  <c r="U26" i="1"/>
  <c r="T400" i="1" l="1"/>
  <c r="T220" i="1"/>
  <c r="U220" i="1" l="1"/>
  <c r="D140" i="1"/>
  <c r="C140" i="1" l="1"/>
  <c r="C375" i="1" s="1"/>
  <c r="C378" i="1" s="1"/>
  <c r="U138" i="1"/>
  <c r="T14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<sst xmlns="http://schemas.openxmlformats.org/spreadsheetml/2006/main" count="3167" uniqueCount="581">
  <si>
    <t>GENERAL &amp; ADMIN. -  INCOME</t>
  </si>
  <si>
    <t>INTEREST EARNED - BANK</t>
  </si>
  <si>
    <t>MARINA INCOME</t>
  </si>
  <si>
    <t>TOTAL MAINT. OPERATING</t>
  </si>
  <si>
    <t>DRUG TESTING</t>
  </si>
  <si>
    <t>ACCOUNTING</t>
  </si>
  <si>
    <t>ADVERTISING</t>
  </si>
  <si>
    <t>DUES &amp; SUBSCRIPTIONS</t>
  </si>
  <si>
    <t>INSURANCE</t>
  </si>
  <si>
    <t>OFFICE SUPPLIES</t>
  </si>
  <si>
    <t>POSTAGE</t>
  </si>
  <si>
    <t>SUPPLIES</t>
  </si>
  <si>
    <t>TAXES - REAL PROPERTY</t>
  </si>
  <si>
    <t>TELEPHONE</t>
  </si>
  <si>
    <t>TRAVEL</t>
  </si>
  <si>
    <t>TOTAL</t>
  </si>
  <si>
    <t>ROADS &amp; GROUNDS EXPENSES</t>
  </si>
  <si>
    <t>CLEANING SUPPLIES</t>
  </si>
  <si>
    <t>CHEMICALS</t>
  </si>
  <si>
    <t>POWER</t>
  </si>
  <si>
    <t>REPAIR - TRUCKS</t>
  </si>
  <si>
    <t>STREET LIGHT MAINTENANCE</t>
  </si>
  <si>
    <t>TIRES &amp; TUBES</t>
  </si>
  <si>
    <t>CELLULAR PHONE</t>
  </si>
  <si>
    <t>CIVIC  - INCOME</t>
  </si>
  <si>
    <t>SOCIAL</t>
  </si>
  <si>
    <t>NEWSLETTER</t>
  </si>
  <si>
    <t>CIVIC  - EXPENSES</t>
  </si>
  <si>
    <t>BINGO  -  INCOME</t>
  </si>
  <si>
    <t>BINGO  -  EXPENSE</t>
  </si>
  <si>
    <t>SECURITY  -  EXPENSES</t>
  </si>
  <si>
    <t>REPAIR - AUTO</t>
  </si>
  <si>
    <t>REPAIR - BUILDING</t>
  </si>
  <si>
    <t>WATER</t>
  </si>
  <si>
    <t>CLUBHOUSE  -  EXPENSES</t>
  </si>
  <si>
    <t xml:space="preserve">FOOD SALES </t>
  </si>
  <si>
    <t>TOTAL INCOME</t>
  </si>
  <si>
    <t>FROZEN GOODS</t>
  </si>
  <si>
    <t xml:space="preserve">SUPPLIES </t>
  </si>
  <si>
    <t xml:space="preserve">LICENSES/PERMITS </t>
  </si>
  <si>
    <t>CART RENTAL - DAILY</t>
  </si>
  <si>
    <t>DRIVING RANGE - DAILY</t>
  </si>
  <si>
    <t>CART STORAGE - ELECTRIC</t>
  </si>
  <si>
    <t>MERCHANDISE SALES</t>
  </si>
  <si>
    <t>SNACK SALES</t>
  </si>
  <si>
    <t>SNACKS</t>
  </si>
  <si>
    <t>TAXES - PERSONAL PROPERTY</t>
  </si>
  <si>
    <t>MAINTENANCE AND MISCELLANEOUS</t>
  </si>
  <si>
    <t>GENERAL/ADMINISTRATIVE</t>
  </si>
  <si>
    <t>CLUBHOUSE</t>
  </si>
  <si>
    <t>ROADS &amp; GROUNDS</t>
  </si>
  <si>
    <t>SECURITY</t>
  </si>
  <si>
    <t>INCOME</t>
  </si>
  <si>
    <t>EXPENSE</t>
  </si>
  <si>
    <t>BINGO</t>
  </si>
  <si>
    <t>RESTAURANT</t>
  </si>
  <si>
    <t>EXPENSES:</t>
  </si>
  <si>
    <t>Projected</t>
  </si>
  <si>
    <t>YTD</t>
  </si>
  <si>
    <t>ADJUSTMTS</t>
  </si>
  <si>
    <t>ADJUSTED</t>
  </si>
  <si>
    <t>PROJECTION</t>
  </si>
  <si>
    <t>JAN.</t>
  </si>
  <si>
    <t>ACTUAL</t>
  </si>
  <si>
    <t>VARIANCE</t>
  </si>
  <si>
    <t>OVER/(UNDER)</t>
  </si>
  <si>
    <t>% OF</t>
  </si>
  <si>
    <t>BDGT</t>
  </si>
  <si>
    <t>TOTAL GOLF OPERATING INCOME</t>
  </si>
  <si>
    <t>GROUP INSURANCE</t>
  </si>
  <si>
    <t>YTD ADD/(DEL)</t>
  </si>
  <si>
    <t>ALCOHOL SALES</t>
  </si>
  <si>
    <t>GENERAL &amp; ADMIN. - EXPENSES</t>
  </si>
  <si>
    <t>ALCOHOL</t>
  </si>
  <si>
    <t>INCOME &amp; SURPLUS</t>
  </si>
  <si>
    <t>EXPENSES</t>
  </si>
  <si>
    <t>CIVIC (SOCIAL &amp; NEWSLETTER)</t>
  </si>
  <si>
    <t>REPAIR - CULVERTS</t>
  </si>
  <si>
    <t>%</t>
  </si>
  <si>
    <t>BUDGET</t>
  </si>
  <si>
    <t xml:space="preserve">INSURANCE </t>
  </si>
  <si>
    <t>SECURITY CAMERAS</t>
  </si>
  <si>
    <t>TOTAL CIVIC OPERATING FUNDS</t>
  </si>
  <si>
    <t>ADDED TO BUDGET</t>
  </si>
  <si>
    <t>GATE/BATHHOUSE CARDS</t>
  </si>
  <si>
    <t>FIRE SAFETY EXPENSE</t>
  </si>
  <si>
    <t>EQUIPMENT</t>
  </si>
  <si>
    <t xml:space="preserve">TOTAL </t>
  </si>
  <si>
    <t>ADMINISTRATIVE FEES</t>
  </si>
  <si>
    <t>UNIFORMS</t>
  </si>
  <si>
    <t>HIRED SERVICES</t>
  </si>
  <si>
    <t>EQUIPMENT/EQUIPMENT LEASE</t>
  </si>
  <si>
    <t>LICENSES/PERMITS</t>
  </si>
  <si>
    <t>TO RESERVE (1%) UNBUDGETED</t>
  </si>
  <si>
    <t>CANAL DREDGING</t>
  </si>
  <si>
    <t>COMMUNITY EVENTS</t>
  </si>
  <si>
    <t>FEB.</t>
  </si>
  <si>
    <t>MAR.</t>
  </si>
  <si>
    <t>APR</t>
  </si>
  <si>
    <t xml:space="preserve">ACTUAL </t>
  </si>
  <si>
    <t>MAY</t>
  </si>
  <si>
    <t>JUN</t>
  </si>
  <si>
    <t>JUL</t>
  </si>
  <si>
    <t>AUG</t>
  </si>
  <si>
    <t>SEP</t>
  </si>
  <si>
    <t>OCT</t>
  </si>
  <si>
    <t>NOV</t>
  </si>
  <si>
    <t>DEC</t>
  </si>
  <si>
    <t>WIFI ALL DEPARTMENTS</t>
  </si>
  <si>
    <t>LICENSE FEES  - CURRENT</t>
  </si>
  <si>
    <t>LICENSE FEES - PRIOR</t>
  </si>
  <si>
    <t>LICENSE FEES  - INTEREST</t>
  </si>
  <si>
    <t>GOLF COURSE - EXPENSES</t>
  </si>
  <si>
    <t>GAIN ON SALE OF ASSET GOLF COURSE</t>
  </si>
  <si>
    <t>TOTAL PIER, BEACH, MARINA, CANALS</t>
  </si>
  <si>
    <t>TOTAL ROADS &amp; GROUNDS EXPENSE</t>
  </si>
  <si>
    <t>EMPLOYEE EXPENSE</t>
  </si>
  <si>
    <t>TOTAL BINGO INCOME</t>
  </si>
  <si>
    <t>TOTAL CLUBHOUSE</t>
  </si>
  <si>
    <t>TOTAL ADMIN</t>
  </si>
  <si>
    <t>TOTAL GOLF COURSE EXPENSES</t>
  </si>
  <si>
    <t>COMMUNITY IMPROVEMENTS</t>
  </si>
  <si>
    <t>TOTAL RESTAURANT</t>
  </si>
  <si>
    <t>TOTAL RESTAURANT EXPENSES</t>
  </si>
  <si>
    <t>FUND RAISER - TOURNAMENT</t>
  </si>
  <si>
    <t>TOTAL SECURITY</t>
  </si>
  <si>
    <t>TAXES - PAYROLL</t>
  </si>
  <si>
    <t>GOLF</t>
  </si>
  <si>
    <t>PRO SHOP EXPENSES</t>
  </si>
  <si>
    <t>GOLF COURSE EXPENSES</t>
  </si>
  <si>
    <t>04010</t>
  </si>
  <si>
    <t>04020</t>
  </si>
  <si>
    <t>04320</t>
  </si>
  <si>
    <t>05580</t>
  </si>
  <si>
    <t>ADVERTISING INCOME</t>
  </si>
  <si>
    <t>401K BONUS/ADMIN</t>
  </si>
  <si>
    <t>04130</t>
  </si>
  <si>
    <t>GAMING MACHINE INCOME</t>
  </si>
  <si>
    <t>EVENTS - RESTAURANT</t>
  </si>
  <si>
    <t>11</t>
  </si>
  <si>
    <t>BINGO INCOME</t>
  </si>
  <si>
    <t>7</t>
  </si>
  <si>
    <t>6</t>
  </si>
  <si>
    <t>5</t>
  </si>
  <si>
    <t>04330</t>
  </si>
  <si>
    <t>CONSIGNMENT SALES</t>
  </si>
  <si>
    <t>04430</t>
  </si>
  <si>
    <t>DONATIONS - GOLF COURSE</t>
  </si>
  <si>
    <t>EVENTS - SOCIAL</t>
  </si>
  <si>
    <t>05010</t>
  </si>
  <si>
    <t>05040</t>
  </si>
  <si>
    <t>GREEN FEES - DAILY</t>
  </si>
  <si>
    <t>MISCELLANEOUS INCOME - PRO SHOP</t>
  </si>
  <si>
    <t>05610</t>
  </si>
  <si>
    <t>05620</t>
  </si>
  <si>
    <t>04450</t>
  </si>
  <si>
    <t>05160</t>
  </si>
  <si>
    <t>INTEREST EARNED/BK - PRO SHOP</t>
  </si>
  <si>
    <t>05310</t>
  </si>
  <si>
    <t>MEMBERSHIP - ANNUAL</t>
  </si>
  <si>
    <t>MISCELLANEOUS INCOME - RESTAURANT</t>
  </si>
  <si>
    <t>8</t>
  </si>
  <si>
    <t>4</t>
  </si>
  <si>
    <t>3</t>
  </si>
  <si>
    <t>2</t>
  </si>
  <si>
    <t>1</t>
  </si>
  <si>
    <t>9</t>
  </si>
  <si>
    <t>RESTAURANT INCOME</t>
  </si>
  <si>
    <t>RESTAURANT EXPENSE</t>
  </si>
  <si>
    <t>AQUATICS - MARINA/PIER</t>
  </si>
  <si>
    <t>BANK FEES</t>
  </si>
  <si>
    <t>EQUIPMENT LEASE - SEASONAL</t>
  </si>
  <si>
    <t>EQUIPMENT LEASE &amp; RENTAL</t>
  </si>
  <si>
    <t>GAS-OIL-GREASE</t>
  </si>
  <si>
    <t>HIRED SERVICES - ANIMAL/PCSO</t>
  </si>
  <si>
    <t>LEGAL</t>
  </si>
  <si>
    <t>LP GAS - PAVILION</t>
  </si>
  <si>
    <t>DONATIONS - MISCELLANEOUS</t>
  </si>
  <si>
    <t>PEST CONTROL</t>
  </si>
  <si>
    <t>LAKEFRONT</t>
  </si>
  <si>
    <t>PROFESSIONAL FEES</t>
  </si>
  <si>
    <t>REPAIR - DRAINAGE DITCHES</t>
  </si>
  <si>
    <t>REPAIR - FURNITURE/FIXTURES</t>
  </si>
  <si>
    <t>REPAIR - MACH/EQUIP</t>
  </si>
  <si>
    <t>REPAIR - MARINA</t>
  </si>
  <si>
    <t>REPAIR - PIER</t>
  </si>
  <si>
    <t>REPAIR - STREET SIGNS</t>
  </si>
  <si>
    <t>REPAIR - STREETS &amp; ROADS</t>
  </si>
  <si>
    <t>SALARY/WAGE</t>
  </si>
  <si>
    <t>SANITATION</t>
  </si>
  <si>
    <t>SMALL TOOLS</t>
  </si>
  <si>
    <t>TELEPHONE - MAINT BARN</t>
  </si>
  <si>
    <t>CASH - OVER/SHORT</t>
  </si>
  <si>
    <t>04050</t>
  </si>
  <si>
    <t>04060</t>
  </si>
  <si>
    <t>04070</t>
  </si>
  <si>
    <t>04210</t>
  </si>
  <si>
    <t>04410</t>
  </si>
  <si>
    <t>04440</t>
  </si>
  <si>
    <t>05020</t>
  </si>
  <si>
    <t>05030</t>
  </si>
  <si>
    <t>04315</t>
  </si>
  <si>
    <t>04350</t>
  </si>
  <si>
    <t>04355</t>
  </si>
  <si>
    <t>04360</t>
  </si>
  <si>
    <t>04365</t>
  </si>
  <si>
    <t>04005</t>
  </si>
  <si>
    <t>04015</t>
  </si>
  <si>
    <t>04022</t>
  </si>
  <si>
    <t>04058</t>
  </si>
  <si>
    <t>04075</t>
  </si>
  <si>
    <t>04080</t>
  </si>
  <si>
    <t>04082</t>
  </si>
  <si>
    <t>04140</t>
  </si>
  <si>
    <t>04312</t>
  </si>
  <si>
    <t>04322</t>
  </si>
  <si>
    <t>04332</t>
  </si>
  <si>
    <t>04342</t>
  </si>
  <si>
    <t>04348</t>
  </si>
  <si>
    <t>04362</t>
  </si>
  <si>
    <t>04062</t>
  </si>
  <si>
    <t>04470</t>
  </si>
  <si>
    <t>05430</t>
  </si>
  <si>
    <t>05440</t>
  </si>
  <si>
    <t>05540</t>
  </si>
  <si>
    <t>05550</t>
  </si>
  <si>
    <t>05570</t>
  </si>
  <si>
    <t>05340</t>
  </si>
  <si>
    <t>05350</t>
  </si>
  <si>
    <t>05360</t>
  </si>
  <si>
    <t>05370</t>
  </si>
  <si>
    <t>05380</t>
  </si>
  <si>
    <t>05385</t>
  </si>
  <si>
    <t>05390</t>
  </si>
  <si>
    <t>05002</t>
  </si>
  <si>
    <t>05005</t>
  </si>
  <si>
    <t>05012</t>
  </si>
  <si>
    <t>05032</t>
  </si>
  <si>
    <t>05038</t>
  </si>
  <si>
    <t>05042</t>
  </si>
  <si>
    <t>05045</t>
  </si>
  <si>
    <t>05048</t>
  </si>
  <si>
    <t>05050</t>
  </si>
  <si>
    <t>05052</t>
  </si>
  <si>
    <t>05055</t>
  </si>
  <si>
    <t>05060</t>
  </si>
  <si>
    <t>05062</t>
  </si>
  <si>
    <t>05068</t>
  </si>
  <si>
    <t>05072</t>
  </si>
  <si>
    <t>05075</t>
  </si>
  <si>
    <t>05078</t>
  </si>
  <si>
    <t>05080</t>
  </si>
  <si>
    <t>05082</t>
  </si>
  <si>
    <t>05085</t>
  </si>
  <si>
    <t>05090</t>
  </si>
  <si>
    <t>05095</t>
  </si>
  <si>
    <t>05099</t>
  </si>
  <si>
    <t>05018</t>
  </si>
  <si>
    <t>05118</t>
  </si>
  <si>
    <t>05122</t>
  </si>
  <si>
    <t>05125</t>
  </si>
  <si>
    <t>05128</t>
  </si>
  <si>
    <t>05132</t>
  </si>
  <si>
    <t>05138</t>
  </si>
  <si>
    <t>05142</t>
  </si>
  <si>
    <t>05145</t>
  </si>
  <si>
    <t>05150</t>
  </si>
  <si>
    <t>05158</t>
  </si>
  <si>
    <t>05162</t>
  </si>
  <si>
    <t>05165</t>
  </si>
  <si>
    <t>05168</t>
  </si>
  <si>
    <t>05170</t>
  </si>
  <si>
    <t>05175</t>
  </si>
  <si>
    <t>05178</t>
  </si>
  <si>
    <t>05185</t>
  </si>
  <si>
    <t>05120</t>
  </si>
  <si>
    <t>05208</t>
  </si>
  <si>
    <t>05215</t>
  </si>
  <si>
    <t>05220</t>
  </si>
  <si>
    <t>05225</t>
  </si>
  <si>
    <t>05235</t>
  </si>
  <si>
    <t>05238</t>
  </si>
  <si>
    <t>05242</t>
  </si>
  <si>
    <t>05250</t>
  </si>
  <si>
    <t>05255</t>
  </si>
  <si>
    <t>05258</t>
  </si>
  <si>
    <t>05260</t>
  </si>
  <si>
    <t>05262</t>
  </si>
  <si>
    <t>05265</t>
  </si>
  <si>
    <t>05268</t>
  </si>
  <si>
    <t>05271</t>
  </si>
  <si>
    <t>05272</t>
  </si>
  <si>
    <t>05278</t>
  </si>
  <si>
    <t>05280</t>
  </si>
  <si>
    <t>05282</t>
  </si>
  <si>
    <t>05288</t>
  </si>
  <si>
    <t>05292</t>
  </si>
  <si>
    <t>05295</t>
  </si>
  <si>
    <t>05605</t>
  </si>
  <si>
    <t>05625</t>
  </si>
  <si>
    <t>05632</t>
  </si>
  <si>
    <t>05635</t>
  </si>
  <si>
    <t>05640</t>
  </si>
  <si>
    <t>05642</t>
  </si>
  <si>
    <t>05648</t>
  </si>
  <si>
    <t>05650</t>
  </si>
  <si>
    <t>05652</t>
  </si>
  <si>
    <t>05660</t>
  </si>
  <si>
    <t>05668</t>
  </si>
  <si>
    <t>05670</t>
  </si>
  <si>
    <t>05675</t>
  </si>
  <si>
    <t>05678</t>
  </si>
  <si>
    <t>05680</t>
  </si>
  <si>
    <t>05682</t>
  </si>
  <si>
    <t>05688</t>
  </si>
  <si>
    <t>05698</t>
  </si>
  <si>
    <t>05712</t>
  </si>
  <si>
    <t>05722</t>
  </si>
  <si>
    <t>05728</t>
  </si>
  <si>
    <t>05732</t>
  </si>
  <si>
    <t>05735</t>
  </si>
  <si>
    <t>05738</t>
  </si>
  <si>
    <t>05742</t>
  </si>
  <si>
    <t>05750</t>
  </si>
  <si>
    <t>05752</t>
  </si>
  <si>
    <t>05755</t>
  </si>
  <si>
    <t>05760</t>
  </si>
  <si>
    <t>05762</t>
  </si>
  <si>
    <t>05765</t>
  </si>
  <si>
    <t>05770</t>
  </si>
  <si>
    <t>05772</t>
  </si>
  <si>
    <t>05775</t>
  </si>
  <si>
    <t>05778</t>
  </si>
  <si>
    <t>05782</t>
  </si>
  <si>
    <t>05787</t>
  </si>
  <si>
    <t>05789</t>
  </si>
  <si>
    <t>05791</t>
  </si>
  <si>
    <t>05795</t>
  </si>
  <si>
    <t>05796</t>
  </si>
  <si>
    <t>05799</t>
  </si>
  <si>
    <t>05815</t>
  </si>
  <si>
    <t>05820</t>
  </si>
  <si>
    <t>05825</t>
  </si>
  <si>
    <t>05830</t>
  </si>
  <si>
    <t>05845</t>
  </si>
  <si>
    <t>05850</t>
  </si>
  <si>
    <t>05855</t>
  </si>
  <si>
    <t>05860</t>
  </si>
  <si>
    <t>05870</t>
  </si>
  <si>
    <t>05880</t>
  </si>
  <si>
    <t>05885</t>
  </si>
  <si>
    <t>05895</t>
  </si>
  <si>
    <t>06008</t>
  </si>
  <si>
    <t>06012</t>
  </si>
  <si>
    <t>06020</t>
  </si>
  <si>
    <t>06025</t>
  </si>
  <si>
    <t>06028</t>
  </si>
  <si>
    <t>06032</t>
  </si>
  <si>
    <t>06035</t>
  </si>
  <si>
    <t>06038</t>
  </si>
  <si>
    <t>06040</t>
  </si>
  <si>
    <t>06042</t>
  </si>
  <si>
    <t>06045</t>
  </si>
  <si>
    <t>06048</t>
  </si>
  <si>
    <t>06055</t>
  </si>
  <si>
    <t>06060</t>
  </si>
  <si>
    <t>06062</t>
  </si>
  <si>
    <t>06065</t>
  </si>
  <si>
    <t>06068</t>
  </si>
  <si>
    <t>06072</t>
  </si>
  <si>
    <t>06075</t>
  </si>
  <si>
    <t>06078</t>
  </si>
  <si>
    <t>06085</t>
  </si>
  <si>
    <t>05148</t>
  </si>
  <si>
    <t>REPAIR - A/C</t>
  </si>
  <si>
    <t>05240</t>
  </si>
  <si>
    <t>05248</t>
  </si>
  <si>
    <t>05658</t>
  </si>
  <si>
    <t>06052</t>
  </si>
  <si>
    <t>05065</t>
  </si>
  <si>
    <t>PRINTING</t>
  </si>
  <si>
    <t>05112</t>
  </si>
  <si>
    <t>CASH - OVER/SHORT - ADMIN</t>
  </si>
  <si>
    <t>05173</t>
  </si>
  <si>
    <t>TIRES &amp; TUBES - CLUBHOUSE</t>
  </si>
  <si>
    <t>05222</t>
  </si>
  <si>
    <t>EQUIPMENT - ROADS/GROUNDS</t>
  </si>
  <si>
    <t>06018</t>
  </si>
  <si>
    <t>CLEANING SUPPLIES - RESTAURANT</t>
  </si>
  <si>
    <t>06030</t>
  </si>
  <si>
    <t>DUES/SUBSCRIPTIONS - RESTAURANT</t>
  </si>
  <si>
    <t>05705</t>
  </si>
  <si>
    <t>AQUATICS - GOLF COURSE</t>
  </si>
  <si>
    <t>05786</t>
  </si>
  <si>
    <t>05097</t>
  </si>
  <si>
    <t>GAIN ON SALE OF ASSET - CLUBHOUSE</t>
  </si>
  <si>
    <t>05375</t>
  </si>
  <si>
    <t>REPAIR - BEACHFRONT</t>
  </si>
  <si>
    <t>05252</t>
  </si>
  <si>
    <t>PROFESSIONAL FEES - ROADS/GROUNDS</t>
  </si>
  <si>
    <t>05105</t>
  </si>
  <si>
    <t>401K - 4%</t>
  </si>
  <si>
    <t>06010</t>
  </si>
  <si>
    <t>05708</t>
  </si>
  <si>
    <t>05608</t>
  </si>
  <si>
    <t>05205</t>
  </si>
  <si>
    <t>05297</t>
  </si>
  <si>
    <t>05797</t>
  </si>
  <si>
    <t>05694</t>
  </si>
  <si>
    <t>04352</t>
  </si>
  <si>
    <t>MEMBERSHIP - 6 MONTHS</t>
  </si>
  <si>
    <t>05137</t>
  </si>
  <si>
    <t>LIBRARY</t>
  </si>
  <si>
    <t>05212</t>
  </si>
  <si>
    <t>CHILD SUPPORT - ROADS/GROUNDS</t>
  </si>
  <si>
    <t>GAIN ON SALE OF ASSET - LAND</t>
  </si>
  <si>
    <t>DONATIONS - PLAYGROUND</t>
  </si>
  <si>
    <t>04368</t>
  </si>
  <si>
    <t>SPONSORSHIP - GOLF COURSE HOLE</t>
  </si>
  <si>
    <t>05155</t>
  </si>
  <si>
    <t>05285</t>
  </si>
  <si>
    <t>SUPPLIES - SAFETY</t>
  </si>
  <si>
    <t>MEMBERSHIP - 4 MONTHS</t>
  </si>
  <si>
    <t>04356</t>
  </si>
  <si>
    <t>MEMBERSHIP - SPECIAL</t>
  </si>
  <si>
    <t>05320</t>
  </si>
  <si>
    <t>06005</t>
  </si>
  <si>
    <t>ADVERTISING - RESTAURANT</t>
  </si>
  <si>
    <t>LICENSES/PERMITS - ADMIN</t>
  </si>
  <si>
    <t>05790</t>
  </si>
  <si>
    <t>SUPPLIES - SAFETY - GOLF COURSE</t>
  </si>
  <si>
    <t>05130</t>
  </si>
  <si>
    <t>05152</t>
  </si>
  <si>
    <t>05725</t>
  </si>
  <si>
    <t>DUES/SUBSCRIPTIONS - GOLF COURSE</t>
  </si>
  <si>
    <t>05058</t>
  </si>
  <si>
    <t>REPAIR - ELECTRIC</t>
  </si>
  <si>
    <t>BANK DISCREPANCY</t>
  </si>
  <si>
    <t>05665</t>
  </si>
  <si>
    <t>05015</t>
  </si>
  <si>
    <t>BEAUTIFICATION</t>
  </si>
  <si>
    <t>CLEANING/JANITORIAL SUPPLIES</t>
  </si>
  <si>
    <t>REPAIR - BUILDING/GROUNDS</t>
  </si>
  <si>
    <t>04023</t>
  </si>
  <si>
    <t>ATM FEE INCOME</t>
  </si>
  <si>
    <t>AMENITY USAGE INCOME</t>
  </si>
  <si>
    <t>04024</t>
  </si>
  <si>
    <t>05875</t>
  </si>
  <si>
    <t>SECURITY SIGNS</t>
  </si>
  <si>
    <t>ASSET</t>
  </si>
  <si>
    <t>PURCHASE</t>
  </si>
  <si>
    <t>04083</t>
  </si>
  <si>
    <t>MISC. INCOME - CLUBHOUSE</t>
  </si>
  <si>
    <t>MISC. INCOME - ADMIN</t>
  </si>
  <si>
    <t>06021</t>
  </si>
  <si>
    <t>DAIRY/DELI/EGGS - RESTAURANT</t>
  </si>
  <si>
    <t>DRY/CANNED GOODS</t>
  </si>
  <si>
    <t>05709</t>
  </si>
  <si>
    <t>CAPITAL EXPENDITURE - GOLF COURSE</t>
  </si>
  <si>
    <t>CAPITAL EXPENDITURE - ADMIN</t>
  </si>
  <si>
    <t>CAPITAL EXPENDITURE - CLUBHOUSE</t>
  </si>
  <si>
    <t>CAPITAL EXPENDITURE - ROADS &amp; GROUNDS</t>
  </si>
  <si>
    <t>CAPITAL EXPENDITURE - LAKEFRONT</t>
  </si>
  <si>
    <t>CAPITAL EXPENDITURE - SECURITY</t>
  </si>
  <si>
    <t>CAPITAL EXPENDITURE - RESTAURANT</t>
  </si>
  <si>
    <t>CREDIT CARD FEES</t>
  </si>
  <si>
    <t>06057</t>
  </si>
  <si>
    <t>PRODUCE - RESTAURANT</t>
  </si>
  <si>
    <t>06049</t>
  </si>
  <si>
    <t>MEATS &amp; SEAFOOD - RESTAURANT</t>
  </si>
  <si>
    <t>06051</t>
  </si>
  <si>
    <t>06009</t>
  </si>
  <si>
    <t>BAKERY/BREAD GOODS - RESTAURANT</t>
  </si>
  <si>
    <t>05410</t>
  </si>
  <si>
    <t>GAIN ON SALE OF ASSET - GOLF COURSE</t>
  </si>
  <si>
    <t>04065</t>
  </si>
  <si>
    <t>GAIN ON SALE OF ASSET - ROADS/GROUNDS</t>
  </si>
  <si>
    <t>05230</t>
  </si>
  <si>
    <t>FIRE EQUIPMENT &amp; SUPPLIES</t>
  </si>
  <si>
    <t>05520</t>
  </si>
  <si>
    <t>BANK FEES - BINGO</t>
  </si>
  <si>
    <t>BEVERAGES - NON ALCOHOL - RESTAURANT</t>
  </si>
  <si>
    <t>LICENSE FEES - IMPACT FEE</t>
  </si>
  <si>
    <t>04017</t>
  </si>
  <si>
    <t>05228</t>
  </si>
  <si>
    <t>FERTILIZER - ROADS/GROUNDS</t>
  </si>
  <si>
    <t>06041</t>
  </si>
  <si>
    <t>HIRED SERVICES - ENTERTAINMENT</t>
  </si>
  <si>
    <t>HIRED SERVICES - LABOR</t>
  </si>
  <si>
    <t>05730</t>
  </si>
  <si>
    <t>EQUIPMENT LEASE &amp; RENTAL - GOLF COURSE</t>
  </si>
  <si>
    <t>05868</t>
  </si>
  <si>
    <t>SECURITY ACCESS CONTROLS</t>
  </si>
  <si>
    <t>04215</t>
  </si>
  <si>
    <t>05545</t>
  </si>
  <si>
    <t>SUPPLIES/SNACK SALES - BINGO</t>
  </si>
  <si>
    <t>MERCHANDISE/SNACKS - BINGO</t>
  </si>
  <si>
    <t>05210</t>
  </si>
  <si>
    <t>OFFICE SUPPLIES - PRO SHOP</t>
  </si>
  <si>
    <t>MERCHANDISE - PRO SHOP</t>
  </si>
  <si>
    <t>ADVERTISING - PRO SHOP</t>
  </si>
  <si>
    <t>401K - 4 % - PRO SHOP</t>
  </si>
  <si>
    <t>DRUG TESTING - PRO SHOP</t>
  </si>
  <si>
    <t>PRO SHOP/GOLF  - INCOME</t>
  </si>
  <si>
    <t>PRO SHOP/GOLF COURSE  - EXPENSES</t>
  </si>
  <si>
    <t>EQUIPMENT - GOLF COURSE</t>
  </si>
  <si>
    <t>FERTILIZER - GOLF COURSE</t>
  </si>
  <si>
    <t>GAS-OIL-GREASE - GOLF COURSE</t>
  </si>
  <si>
    <t>GROUP INSURANCE - GOLF COURSE</t>
  </si>
  <si>
    <t>INSURANCE - GOLF COURSE</t>
  </si>
  <si>
    <t>OFFICE SUPPLIES - GOLF COURSE</t>
  </si>
  <si>
    <t>OVERSEED - GOLF COURSE</t>
  </si>
  <si>
    <t>POWER - GOLF COURSE</t>
  </si>
  <si>
    <t>REPAIR - BUILDING - GOLF COURSE</t>
  </si>
  <si>
    <t>REPAIR - CART PATHS - GOLF COURSE</t>
  </si>
  <si>
    <t>REPAIR - DRAINAGE  - GOLF COURSE</t>
  </si>
  <si>
    <t>REPAIR - GREENS/TEES - GOLF COURSE</t>
  </si>
  <si>
    <t>REPAIR - IRRIGATION/PUMPS - GOLF COURSE</t>
  </si>
  <si>
    <t>REPAIR - MACH/EQUIP - GOLF COURSE</t>
  </si>
  <si>
    <t>REPAIR - SAND - GOLF COURSE</t>
  </si>
  <si>
    <t>SALARY/WAGE - GOLF COURSE</t>
  </si>
  <si>
    <t>SEMINAR/CONFERENCES - GOLF COURSE</t>
  </si>
  <si>
    <t>SMALL TOOLS - GOLF COURSE</t>
  </si>
  <si>
    <t>SUPPLIES - GOLF COURSE</t>
  </si>
  <si>
    <t>TAXES - PAYROLL - GOLF COURSE</t>
  </si>
  <si>
    <t>TIRES &amp; TUBES - GOLF COURSE</t>
  </si>
  <si>
    <t>TRAVEL - GOLF COURSE</t>
  </si>
  <si>
    <t>UNIFORMS - GOLF COURSE</t>
  </si>
  <si>
    <t>WATER - GOLF COURSE</t>
  </si>
  <si>
    <t>CHEMICALS - GOLF COURSE</t>
  </si>
  <si>
    <t>401K - 4% - GOLF COURSE</t>
  </si>
  <si>
    <t>DRUG TESTING - GOLF COURSE</t>
  </si>
  <si>
    <t>04303</t>
  </si>
  <si>
    <t>ADMINISTRATIVE FEES - PRO SHOP</t>
  </si>
  <si>
    <t>04319</t>
  </si>
  <si>
    <t>CLUB RENTALS - PRO SHOP</t>
  </si>
  <si>
    <t>04405</t>
  </si>
  <si>
    <t>ADMINISTRATIVE FEES - RESTAURANT</t>
  </si>
  <si>
    <t>06058</t>
  </si>
  <si>
    <t>05805</t>
  </si>
  <si>
    <t>ALARM MONITORING - SECURITY</t>
  </si>
  <si>
    <t>04338</t>
  </si>
  <si>
    <t>GHIN FEES</t>
  </si>
  <si>
    <t>TO RESERVE 25% CARRYOVER 2023</t>
  </si>
  <si>
    <t>2025 BUDGET TO ACTUAL</t>
  </si>
  <si>
    <t>TOTAL 2025 INCOME</t>
  </si>
  <si>
    <t>2025 CASH BALANCE</t>
  </si>
  <si>
    <t>06015</t>
  </si>
  <si>
    <t>CHILD SUPPORT - RESTAURANT</t>
  </si>
  <si>
    <t>2024 comparison</t>
  </si>
  <si>
    <t>05628</t>
  </si>
  <si>
    <t>DUES/SUBSCRIPTIONS - PRO SHOP</t>
  </si>
  <si>
    <t>Indian Lake Estates, Inc.</t>
  </si>
  <si>
    <t>05290</t>
  </si>
  <si>
    <t>TAXES - U/E - FL FDL - PARKWAY</t>
  </si>
  <si>
    <t>RESTAURANT - 2025 YTD</t>
  </si>
  <si>
    <t>TOTAL CIVIC INCOME</t>
  </si>
  <si>
    <t>05022</t>
  </si>
  <si>
    <t>CATASTROPHIC EXPENSE</t>
  </si>
  <si>
    <t>05612</t>
  </si>
  <si>
    <t>CHILD SUPPORT - PRO SHOP</t>
  </si>
  <si>
    <t>2024 to 2025 diff</t>
  </si>
  <si>
    <t>2025</t>
  </si>
  <si>
    <t>2025 RESTAURANT Profit / (Loss)</t>
  </si>
  <si>
    <t>2025 GOLF Profit / (Loss)</t>
  </si>
  <si>
    <t>April 2025 YTD</t>
  </si>
  <si>
    <t>Abreviated Financial Statement</t>
  </si>
  <si>
    <t>2024 GOLF Profit / (Loss)</t>
  </si>
  <si>
    <t>2024 YTD RESTAURANT Profit / (Loss)</t>
  </si>
  <si>
    <t>i</t>
  </si>
  <si>
    <t>2025-2024 Difference in P/(L)</t>
  </si>
  <si>
    <t>2025-2024 Difference in P/(L) YTD</t>
  </si>
  <si>
    <t>2025
Projected</t>
  </si>
  <si>
    <t>2024 ACTUALS - ADDED FOR COMPARISON</t>
  </si>
  <si>
    <t>2025 YTD RESTAURANT Profit / (Loss)</t>
  </si>
  <si>
    <t>2025 YTD SOCIAL Profit / (Loss)</t>
  </si>
  <si>
    <t>2024 YTD SOCIAL Profit / (Loss)</t>
  </si>
  <si>
    <t>2025 YTD BINGO Profit / (Loss)</t>
  </si>
  <si>
    <t>2024 YTD BINGO Profit / (Loss)</t>
  </si>
  <si>
    <t>2025 YTD GOLF Profit / (Loss)</t>
  </si>
  <si>
    <t>2024 YTD GOLF Profit 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</si>
</sst>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" fillId="0" borderId="0"/>
  </cellStyleXfs>
  <cellXfs count="1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9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0" xfId="0" applyNumberFormat="1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43" fontId="4" fillId="0" borderId="1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9" fontId="4" fillId="0" borderId="0" xfId="0" applyNumberFormat="1" applyFont="1"/>
    <xf numFmtId="0" fontId="4" fillId="5" borderId="1" xfId="0" applyFont="1" applyFill="1" applyBorder="1"/>
    <xf numFmtId="0" fontId="3" fillId="0" borderId="1" xfId="0" applyFont="1" applyBorder="1" applyAlignment="1">
      <alignment horizontal="center"/>
    </xf>
    <xf numFmtId="44" fontId="4" fillId="0" borderId="1" xfId="0" applyNumberFormat="1" applyFont="1" applyBorder="1"/>
    <xf numFmtId="44" fontId="4" fillId="0" borderId="1" xfId="1" applyFont="1" applyBorder="1"/>
    <xf numFmtId="44" fontId="4" fillId="0" borderId="9" xfId="0" applyNumberFormat="1" applyFont="1" applyBorder="1"/>
    <xf numFmtId="44" fontId="4" fillId="5" borderId="1" xfId="0" applyNumberFormat="1" applyFont="1" applyFill="1" applyBorder="1"/>
    <xf numFmtId="44" fontId="4" fillId="0" borderId="3" xfId="0" applyNumberFormat="1" applyFont="1" applyBorder="1"/>
    <xf numFmtId="44" fontId="3" fillId="0" borderId="1" xfId="0" applyNumberFormat="1" applyFont="1" applyBorder="1"/>
    <xf numFmtId="44" fontId="4" fillId="0" borderId="0" xfId="0" applyNumberFormat="1" applyFont="1"/>
    <xf numFmtId="44" fontId="4" fillId="0" borderId="0" xfId="1" applyFont="1"/>
    <xf numFmtId="44" fontId="4" fillId="0" borderId="1" xfId="1" applyFont="1" applyBorder="1" applyAlignment="1">
      <alignment horizontal="center"/>
    </xf>
    <xf numFmtId="44" fontId="4" fillId="2" borderId="0" xfId="0" applyNumberFormat="1" applyFont="1" applyFill="1"/>
    <xf numFmtId="44" fontId="4" fillId="0" borderId="9" xfId="1" applyFont="1" applyBorder="1"/>
    <xf numFmtId="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44" fontId="3" fillId="0" borderId="0" xfId="0" applyNumberFormat="1" applyFont="1"/>
    <xf numFmtId="44" fontId="3" fillId="0" borderId="11" xfId="0" applyNumberFormat="1" applyFont="1" applyBorder="1"/>
    <xf numFmtId="17" fontId="3" fillId="0" borderId="9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44" fontId="4" fillId="0" borderId="2" xfId="0" applyNumberFormat="1" applyFont="1" applyBorder="1"/>
    <xf numFmtId="44" fontId="4" fillId="0" borderId="0" xfId="0" applyNumberFormat="1" applyFont="1" applyAlignment="1">
      <alignment horizontal="center"/>
    </xf>
    <xf numFmtId="44" fontId="3" fillId="0" borderId="4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4" fillId="0" borderId="13" xfId="1" applyFont="1" applyBorder="1"/>
    <xf numFmtId="44" fontId="4" fillId="0" borderId="6" xfId="1" applyFont="1" applyBorder="1"/>
    <xf numFmtId="44" fontId="4" fillId="0" borderId="13" xfId="0" applyNumberFormat="1" applyFont="1" applyBorder="1"/>
    <xf numFmtId="0" fontId="4" fillId="0" borderId="11" xfId="0" applyFont="1" applyBorder="1"/>
    <xf numFmtId="44" fontId="4" fillId="0" borderId="13" xfId="1" applyFont="1" applyBorder="1" applyAlignment="1">
      <alignment horizontal="center"/>
    </xf>
    <xf numFmtId="44" fontId="4" fillId="4" borderId="13" xfId="0" applyNumberFormat="1" applyFont="1" applyFill="1" applyBorder="1"/>
    <xf numFmtId="0" fontId="5" fillId="0" borderId="0" xfId="0" applyFont="1"/>
    <xf numFmtId="44" fontId="4" fillId="0" borderId="1" xfId="0" applyNumberFormat="1" applyFont="1" applyBorder="1" applyAlignment="1">
      <alignment horizontal="right"/>
    </xf>
    <xf numFmtId="44" fontId="4" fillId="2" borderId="9" xfId="0" applyNumberFormat="1" applyFont="1" applyFill="1" applyBorder="1"/>
    <xf numFmtId="0" fontId="3" fillId="3" borderId="10" xfId="0" applyFont="1" applyFill="1" applyBorder="1"/>
    <xf numFmtId="44" fontId="4" fillId="2" borderId="1" xfId="0" applyNumberFormat="1" applyFont="1" applyFill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3" xfId="0" applyFont="1" applyBorder="1"/>
    <xf numFmtId="0" fontId="3" fillId="3" borderId="10" xfId="0" applyFont="1" applyFill="1" applyBorder="1" applyAlignment="1">
      <alignment horizontal="left"/>
    </xf>
    <xf numFmtId="9" fontId="4" fillId="0" borderId="1" xfId="2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8" fillId="0" borderId="0" xfId="0" applyFont="1"/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9" fontId="3" fillId="0" borderId="4" xfId="0" applyNumberFormat="1" applyFont="1" applyBorder="1" applyAlignment="1">
      <alignment horizontal="center"/>
    </xf>
    <xf numFmtId="39" fontId="3" fillId="0" borderId="8" xfId="0" applyNumberFormat="1" applyFont="1" applyBorder="1" applyAlignment="1">
      <alignment horizontal="center"/>
    </xf>
    <xf numFmtId="39" fontId="3" fillId="0" borderId="3" xfId="0" applyNumberFormat="1" applyFont="1" applyBorder="1" applyAlignment="1">
      <alignment horizontal="center"/>
    </xf>
    <xf numFmtId="39" fontId="3" fillId="0" borderId="9" xfId="0" applyNumberFormat="1" applyFont="1" applyBorder="1" applyAlignment="1">
      <alignment horizontal="center"/>
    </xf>
    <xf numFmtId="39" fontId="4" fillId="0" borderId="1" xfId="0" applyNumberFormat="1" applyFont="1" applyBorder="1"/>
    <xf numFmtId="39" fontId="4" fillId="0" borderId="2" xfId="0" applyNumberFormat="1" applyFont="1" applyBorder="1"/>
    <xf numFmtId="44" fontId="4" fillId="0" borderId="1" xfId="0" applyNumberFormat="1" applyFont="1" applyBorder="1" applyAlignment="1">
      <alignment horizontal="right" wrapText="1"/>
    </xf>
    <xf numFmtId="39" fontId="4" fillId="0" borderId="1" xfId="0" applyNumberFormat="1" applyFont="1" applyBorder="1" applyAlignment="1">
      <alignment horizontal="center"/>
    </xf>
    <xf numFmtId="39" fontId="4" fillId="0" borderId="9" xfId="0" applyNumberFormat="1" applyFont="1" applyBorder="1" applyAlignment="1">
      <alignment horizontal="center"/>
    </xf>
    <xf numFmtId="44" fontId="4" fillId="0" borderId="9" xfId="0" applyNumberFormat="1" applyFont="1" applyBorder="1" applyAlignment="1">
      <alignment horizontal="center"/>
    </xf>
    <xf numFmtId="39" fontId="3" fillId="0" borderId="14" xfId="0" applyNumberFormat="1" applyFont="1" applyBorder="1" applyAlignment="1">
      <alignment horizontal="center"/>
    </xf>
    <xf numFmtId="44" fontId="3" fillId="0" borderId="9" xfId="0" applyNumberFormat="1" applyFont="1" applyBorder="1"/>
    <xf numFmtId="9" fontId="3" fillId="0" borderId="1" xfId="2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44" fontId="3" fillId="0" borderId="1" xfId="2" applyNumberFormat="1" applyFont="1" applyFill="1" applyBorder="1" applyAlignment="1">
      <alignment horizontal="center"/>
    </xf>
    <xf numFmtId="9" fontId="4" fillId="0" borderId="0" xfId="2" applyFont="1" applyFill="1" applyAlignment="1">
      <alignment horizontal="center"/>
    </xf>
    <xf numFmtId="9" fontId="4" fillId="0" borderId="5" xfId="2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" fontId="3" fillId="0" borderId="12" xfId="0" applyNumberFormat="1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44" fontId="4" fillId="6" borderId="0" xfId="0" applyNumberFormat="1" applyFont="1" applyFill="1"/>
    <xf numFmtId="0" fontId="3" fillId="0" borderId="13" xfId="0" applyFont="1" applyBorder="1"/>
    <xf numFmtId="44" fontId="3" fillId="6" borderId="0" xfId="0" applyNumberFormat="1" applyFont="1" applyFill="1"/>
    <xf numFmtId="44" fontId="3" fillId="0" borderId="3" xfId="0" applyNumberFormat="1" applyFont="1" applyBorder="1"/>
    <xf numFmtId="44" fontId="4" fillId="6" borderId="5" xfId="0" applyNumberFormat="1" applyFont="1" applyFill="1" applyBorder="1"/>
    <xf numFmtId="44" fontId="3" fillId="6" borderId="5" xfId="0" applyNumberFormat="1" applyFont="1" applyFill="1" applyBorder="1"/>
    <xf numFmtId="44" fontId="3" fillId="0" borderId="12" xfId="0" applyNumberFormat="1" applyFont="1" applyBorder="1"/>
    <xf numFmtId="44" fontId="4" fillId="2" borderId="5" xfId="0" applyNumberFormat="1" applyFont="1" applyFill="1" applyBorder="1"/>
    <xf numFmtId="44" fontId="3" fillId="0" borderId="15" xfId="0" applyNumberFormat="1" applyFont="1" applyBorder="1"/>
    <xf numFmtId="44" fontId="0" fillId="0" borderId="1" xfId="0" applyNumberForma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3" fillId="0" borderId="6" xfId="0" applyNumberFormat="1" applyFont="1" applyBorder="1" applyAlignment="1">
      <alignment horizontal="center" wrapText="1"/>
    </xf>
    <xf numFmtId="7" fontId="0" fillId="0" borderId="0" xfId="0" applyNumberFormat="1" applyAlignment="1">
      <alignment horizontal="right"/>
    </xf>
    <xf numFmtId="8" fontId="4" fillId="0" borderId="0" xfId="0" applyNumberFormat="1" applyFont="1"/>
    <xf numFmtId="8" fontId="3" fillId="0" borderId="0" xfId="0" applyNumberFormat="1" applyFont="1"/>
    <xf numFmtId="8" fontId="3" fillId="0" borderId="0" xfId="0" applyNumberFormat="1" applyFont="1" applyAlignment="1">
      <alignment horizontal="center"/>
    </xf>
    <xf numFmtId="44" fontId="0" fillId="0" borderId="1" xfId="1" applyFont="1" applyBorder="1" applyAlignment="1">
      <alignment horizontal="right"/>
    </xf>
    <xf numFmtId="44" fontId="4" fillId="0" borderId="1" xfId="1" applyFont="1" applyBorder="1" applyAlignment="1"/>
    <xf numFmtId="44" fontId="0" fillId="0" borderId="0" xfId="1" applyFont="1" applyAlignment="1">
      <alignment horizontal="right"/>
    </xf>
    <xf numFmtId="44" fontId="3" fillId="0" borderId="0" xfId="1" applyFont="1"/>
    <xf numFmtId="44" fontId="3" fillId="0" borderId="9" xfId="0" quotePrefix="1" applyNumberFormat="1" applyFont="1" applyBorder="1"/>
    <xf numFmtId="14" fontId="3" fillId="0" borderId="0" xfId="0" applyNumberFormat="1" applyFont="1" applyAlignment="1">
      <alignment horizontal="center"/>
    </xf>
    <xf numFmtId="44" fontId="4" fillId="0" borderId="0" xfId="1" applyFont="1" applyBorder="1"/>
    <xf numFmtId="0" fontId="3" fillId="0" borderId="0" xfId="0" applyFont="1" applyAlignment="1">
      <alignment horizontal="left"/>
    </xf>
    <xf numFmtId="44" fontId="10" fillId="0" borderId="0" xfId="0" applyNumberFormat="1" applyFont="1"/>
    <xf numFmtId="0" fontId="3" fillId="0" borderId="9" xfId="0" applyFont="1" applyBorder="1" applyAlignment="1">
      <alignment horizontal="center" wrapText="1"/>
    </xf>
    <xf numFmtId="9" fontId="4" fillId="0" borderId="9" xfId="2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7" fontId="3" fillId="0" borderId="8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44" fontId="4" fillId="0" borderId="7" xfId="1" applyFont="1" applyBorder="1"/>
    <xf numFmtId="44" fontId="4" fillId="0" borderId="12" xfId="0" applyNumberFormat="1" applyFont="1" applyBorder="1"/>
    <xf numFmtId="44" fontId="4" fillId="0" borderId="7" xfId="0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5">
    <cellStyle name="Currency" xfId="1" builtinId="4"/>
    <cellStyle name="Normal" xfId="0" builtinId="0"/>
    <cellStyle name="Normal 2" xfId="3" xr:uid="{50A36687-F602-4EE0-90A3-0FF89F9D6467}"/>
    <cellStyle name="Normal 3" xfId="4" xr:uid="{E1825ED8-1C18-485C-B99A-41D6C84EF860}"/>
    <cellStyle name="Percent" xfId="2" builtinId="5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23/09/relationships/Python" Target="pyth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49"/>
  <sheetViews>
    <sheetView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9.26953125" defaultRowHeight="12.5" x14ac:dyDescent="0.25"/>
  <cols>
    <col min="1" max="1" width="7.26953125" style="58" bestFit="1" customWidth="1"/>
    <col min="2" max="2" width="43.26953125" style="1" bestFit="1" customWidth="1"/>
    <col min="3" max="3" width="14" style="1" bestFit="1" customWidth="1"/>
    <col min="4" max="4" width="14.453125" style="4" hidden="1" customWidth="1"/>
    <col min="5" max="5" width="16.453125" style="1" bestFit="1" customWidth="1"/>
    <col min="6" max="6" width="14" style="1" bestFit="1" customWidth="1"/>
    <col min="7" max="7" width="12.26953125" style="1" customWidth="1"/>
    <col min="8" max="9" width="12.90625" style="1" bestFit="1" customWidth="1"/>
    <col min="10" max="10" width="12.81640625" style="1" hidden="1" customWidth="1"/>
    <col min="11" max="12" width="12.26953125" style="1" hidden="1" customWidth="1"/>
    <col min="13" max="15" width="12.81640625" style="1" hidden="1" customWidth="1"/>
    <col min="16" max="17" width="12.26953125" style="1" hidden="1" customWidth="1"/>
    <col min="18" max="18" width="13.81640625" style="1" bestFit="1" customWidth="1"/>
    <col min="19" max="19" width="14.54296875" style="4" bestFit="1" customWidth="1"/>
    <col min="20" max="20" width="18.7265625" style="1" customWidth="1"/>
    <col min="21" max="21" width="8.7265625" style="31" customWidth="1"/>
    <col min="22" max="22" width="9.26953125" style="1" customWidth="1"/>
    <col min="23" max="23" width="14.54296875" style="1" bestFit="1" customWidth="1"/>
    <col min="24" max="50" width="9.26953125" style="1" customWidth="1"/>
    <col min="51" max="16384" width="9.26953125" style="1"/>
  </cols>
  <sheetData>
    <row r="1" spans="1:23" ht="12.75" customHeight="1" x14ac:dyDescent="0.3">
      <c r="B1" s="2" t="s">
        <v>544</v>
      </c>
      <c r="C1" s="3"/>
      <c r="O1" s="17"/>
      <c r="P1" s="17"/>
      <c r="Q1" s="17"/>
      <c r="S1" s="5"/>
      <c r="T1" s="5"/>
    </row>
    <row r="2" spans="1:23" s="14" customFormat="1" ht="12.75" customHeight="1" x14ac:dyDescent="0.3">
      <c r="A2" s="59"/>
      <c r="C2" s="143" t="s">
        <v>572</v>
      </c>
      <c r="D2" s="77" t="s">
        <v>70</v>
      </c>
      <c r="E2" s="41" t="s">
        <v>60</v>
      </c>
      <c r="F2" s="44" t="s">
        <v>62</v>
      </c>
      <c r="G2" s="36" t="s">
        <v>96</v>
      </c>
      <c r="H2" s="36" t="s">
        <v>97</v>
      </c>
      <c r="I2" s="36" t="s">
        <v>98</v>
      </c>
      <c r="J2" s="36" t="s">
        <v>100</v>
      </c>
      <c r="K2" s="36" t="s">
        <v>101</v>
      </c>
      <c r="L2" s="36" t="s">
        <v>102</v>
      </c>
      <c r="M2" s="36" t="s">
        <v>103</v>
      </c>
      <c r="N2" s="36" t="s">
        <v>104</v>
      </c>
      <c r="O2" s="36" t="s">
        <v>105</v>
      </c>
      <c r="P2" s="36" t="s">
        <v>106</v>
      </c>
      <c r="Q2" s="36" t="s">
        <v>107</v>
      </c>
      <c r="R2" s="44" t="s">
        <v>449</v>
      </c>
      <c r="S2" s="44" t="s">
        <v>58</v>
      </c>
      <c r="T2" s="36" t="s">
        <v>64</v>
      </c>
      <c r="U2" s="110" t="s">
        <v>66</v>
      </c>
    </row>
    <row r="3" spans="1:23" s="14" customFormat="1" ht="12.75" customHeight="1" x14ac:dyDescent="0.3">
      <c r="A3" s="59"/>
      <c r="C3" s="144"/>
      <c r="D3" s="78" t="s">
        <v>59</v>
      </c>
      <c r="E3" s="42" t="s">
        <v>61</v>
      </c>
      <c r="F3" s="45" t="s">
        <v>63</v>
      </c>
      <c r="G3" s="37" t="s">
        <v>63</v>
      </c>
      <c r="H3" s="37" t="s">
        <v>63</v>
      </c>
      <c r="I3" s="37" t="s">
        <v>99</v>
      </c>
      <c r="J3" s="37" t="s">
        <v>99</v>
      </c>
      <c r="K3" s="37" t="s">
        <v>99</v>
      </c>
      <c r="L3" s="37" t="s">
        <v>99</v>
      </c>
      <c r="M3" s="37" t="s">
        <v>99</v>
      </c>
      <c r="N3" s="37" t="s">
        <v>99</v>
      </c>
      <c r="O3" s="37" t="s">
        <v>99</v>
      </c>
      <c r="P3" s="37" t="s">
        <v>99</v>
      </c>
      <c r="Q3" s="37" t="s">
        <v>99</v>
      </c>
      <c r="R3" s="45" t="s">
        <v>450</v>
      </c>
      <c r="S3" s="45" t="s">
        <v>15</v>
      </c>
      <c r="T3" s="37" t="s">
        <v>65</v>
      </c>
      <c r="U3" s="111" t="s">
        <v>67</v>
      </c>
    </row>
    <row r="4" spans="1:23" ht="12.75" customHeight="1" x14ac:dyDescent="0.3">
      <c r="A4" s="60" t="s">
        <v>166</v>
      </c>
      <c r="B4" s="11" t="s">
        <v>0</v>
      </c>
      <c r="C4" s="132"/>
      <c r="D4" s="78"/>
      <c r="E4" s="42"/>
      <c r="F4" s="45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45"/>
      <c r="S4" s="45"/>
      <c r="T4" s="37"/>
      <c r="U4" s="111"/>
      <c r="W4" s="26"/>
    </row>
    <row r="5" spans="1:23" ht="12.75" customHeight="1" x14ac:dyDescent="0.25">
      <c r="A5" s="61" t="s">
        <v>206</v>
      </c>
      <c r="B5" s="8" t="s">
        <v>109</v>
      </c>
      <c r="C5" s="28">
        <v>2068485.68</v>
      </c>
      <c r="D5" s="20"/>
      <c r="E5" s="20">
        <f t="shared" ref="E5:E22" si="0">SUM(C5:D5)</f>
        <v>2068485.68</v>
      </c>
      <c r="F5" s="21">
        <v>1222537.71</v>
      </c>
      <c r="G5" s="21">
        <v>344618.51</v>
      </c>
      <c r="H5" s="21">
        <v>-986.8</v>
      </c>
      <c r="I5" s="124">
        <v>-113.68</v>
      </c>
      <c r="J5" s="21"/>
      <c r="K5" s="21"/>
      <c r="L5" s="21"/>
      <c r="M5" s="21"/>
      <c r="N5" s="21"/>
      <c r="O5" s="21"/>
      <c r="P5" s="21"/>
      <c r="Q5" s="21"/>
      <c r="R5" s="20"/>
      <c r="S5" s="20">
        <f t="shared" ref="S5:S22" si="1">SUM(F5:R5)</f>
        <v>1566055.74</v>
      </c>
      <c r="T5" s="20">
        <f t="shared" ref="T5:T22" si="2">SUM(S5-E5)</f>
        <v>-502429.93999999994</v>
      </c>
      <c r="U5" s="71">
        <f>S5/E5</f>
        <v>0.75710252922804866</v>
      </c>
      <c r="W5" s="26"/>
    </row>
    <row r="6" spans="1:23" ht="12.75" customHeight="1" x14ac:dyDescent="0.25">
      <c r="A6" s="61" t="s">
        <v>130</v>
      </c>
      <c r="B6" s="8" t="s">
        <v>110</v>
      </c>
      <c r="C6" s="28">
        <v>200000</v>
      </c>
      <c r="D6" s="20"/>
      <c r="E6" s="21">
        <f t="shared" si="0"/>
        <v>200000</v>
      </c>
      <c r="F6" s="21">
        <v>17842.07</v>
      </c>
      <c r="G6" s="21">
        <v>21548.65</v>
      </c>
      <c r="H6" s="21">
        <v>-41143.33</v>
      </c>
      <c r="I6" s="124">
        <v>-4796</v>
      </c>
      <c r="J6" s="21"/>
      <c r="K6" s="21"/>
      <c r="L6" s="21"/>
      <c r="M6" s="21"/>
      <c r="N6" s="21"/>
      <c r="O6" s="21"/>
      <c r="P6" s="21"/>
      <c r="Q6" s="21"/>
      <c r="R6" s="20"/>
      <c r="S6" s="20">
        <f t="shared" si="1"/>
        <v>-6548.6100000000006</v>
      </c>
      <c r="T6" s="20">
        <f t="shared" si="2"/>
        <v>-206548.61</v>
      </c>
      <c r="U6" s="71">
        <f>S6/E6</f>
        <v>-3.2743050000000003E-2</v>
      </c>
    </row>
    <row r="7" spans="1:23" ht="12.75" customHeight="1" x14ac:dyDescent="0.25">
      <c r="A7" s="61" t="s">
        <v>207</v>
      </c>
      <c r="B7" s="8" t="s">
        <v>111</v>
      </c>
      <c r="C7" s="28">
        <v>115000</v>
      </c>
      <c r="D7" s="20"/>
      <c r="E7" s="21">
        <f t="shared" si="0"/>
        <v>115000</v>
      </c>
      <c r="F7" s="21">
        <v>19051.8</v>
      </c>
      <c r="G7" s="21">
        <v>11151.61</v>
      </c>
      <c r="H7" s="21">
        <v>-48192.84</v>
      </c>
      <c r="I7" s="124">
        <v>-34097.370000000003</v>
      </c>
      <c r="J7" s="21"/>
      <c r="K7" s="21"/>
      <c r="L7" s="21"/>
      <c r="M7" s="21"/>
      <c r="N7" s="21"/>
      <c r="O7" s="21"/>
      <c r="P7" s="21"/>
      <c r="Q7" s="21"/>
      <c r="R7" s="20"/>
      <c r="S7" s="20">
        <f t="shared" si="1"/>
        <v>-52086.8</v>
      </c>
      <c r="T7" s="20">
        <f t="shared" si="2"/>
        <v>-167086.79999999999</v>
      </c>
      <c r="U7" s="71">
        <f>S7/E7</f>
        <v>-0.45292869565217392</v>
      </c>
    </row>
    <row r="8" spans="1:23" ht="12.75" customHeight="1" x14ac:dyDescent="0.25">
      <c r="A8" s="61" t="s">
        <v>483</v>
      </c>
      <c r="B8" s="8" t="s">
        <v>482</v>
      </c>
      <c r="C8" s="28">
        <v>60000</v>
      </c>
      <c r="D8" s="20"/>
      <c r="E8" s="21">
        <f t="shared" si="0"/>
        <v>60000</v>
      </c>
      <c r="F8" s="21">
        <v>4000</v>
      </c>
      <c r="G8" s="21">
        <v>2000</v>
      </c>
      <c r="H8" s="21">
        <v>2000</v>
      </c>
      <c r="I8" s="124">
        <v>2000</v>
      </c>
      <c r="J8" s="21"/>
      <c r="K8" s="21"/>
      <c r="L8" s="123"/>
      <c r="M8" s="123"/>
      <c r="N8" s="21"/>
      <c r="O8" s="21"/>
      <c r="P8" s="21"/>
      <c r="Q8" s="21"/>
      <c r="R8" s="20"/>
      <c r="S8" s="20">
        <f t="shared" si="1"/>
        <v>10000</v>
      </c>
      <c r="T8" s="20">
        <f t="shared" si="2"/>
        <v>-50000</v>
      </c>
      <c r="U8" s="71"/>
    </row>
    <row r="9" spans="1:23" ht="12.75" customHeight="1" x14ac:dyDescent="0.25">
      <c r="A9" s="61" t="s">
        <v>131</v>
      </c>
      <c r="B9" s="8" t="s">
        <v>88</v>
      </c>
      <c r="C9" s="28">
        <v>85000</v>
      </c>
      <c r="D9" s="20"/>
      <c r="E9" s="21">
        <f t="shared" si="0"/>
        <v>85000</v>
      </c>
      <c r="F9" s="21">
        <v>7375</v>
      </c>
      <c r="G9" s="21">
        <v>8250.35</v>
      </c>
      <c r="H9" s="21">
        <v>11300</v>
      </c>
      <c r="I9" s="124">
        <v>8200</v>
      </c>
      <c r="J9" s="21"/>
      <c r="K9" s="21"/>
      <c r="L9" s="123"/>
      <c r="M9" s="123"/>
      <c r="N9" s="21"/>
      <c r="O9" s="21"/>
      <c r="P9" s="21"/>
      <c r="Q9" s="21"/>
      <c r="R9" s="20"/>
      <c r="S9" s="20">
        <f t="shared" si="1"/>
        <v>35125.35</v>
      </c>
      <c r="T9" s="20">
        <f t="shared" si="2"/>
        <v>-49874.65</v>
      </c>
      <c r="U9" s="71">
        <f>S9/E9</f>
        <v>0.41323941176470586</v>
      </c>
    </row>
    <row r="10" spans="1:23" ht="12.75" customHeight="1" x14ac:dyDescent="0.25">
      <c r="A10" s="61" t="s">
        <v>208</v>
      </c>
      <c r="B10" s="8" t="s">
        <v>134</v>
      </c>
      <c r="C10" s="28">
        <v>150</v>
      </c>
      <c r="D10" s="20"/>
      <c r="E10" s="21">
        <f t="shared" si="0"/>
        <v>150</v>
      </c>
      <c r="F10" s="21"/>
      <c r="G10" s="21"/>
      <c r="H10" s="21">
        <v>150</v>
      </c>
      <c r="I10" s="124">
        <v>0</v>
      </c>
      <c r="J10" s="21"/>
      <c r="K10" s="21"/>
      <c r="L10" s="123"/>
      <c r="M10" s="123"/>
      <c r="N10" s="21"/>
      <c r="O10" s="21"/>
      <c r="P10" s="21"/>
      <c r="Q10" s="21"/>
      <c r="R10" s="20"/>
      <c r="S10" s="20">
        <f t="shared" si="1"/>
        <v>150</v>
      </c>
      <c r="T10" s="20">
        <f t="shared" si="2"/>
        <v>0</v>
      </c>
      <c r="U10" s="71">
        <f>S10/E10</f>
        <v>1</v>
      </c>
    </row>
    <row r="11" spans="1:23" ht="12.75" customHeight="1" x14ac:dyDescent="0.25">
      <c r="A11" s="61" t="s">
        <v>443</v>
      </c>
      <c r="B11" s="8" t="s">
        <v>445</v>
      </c>
      <c r="C11" s="28">
        <v>3000</v>
      </c>
      <c r="D11" s="20"/>
      <c r="E11" s="21">
        <f t="shared" si="0"/>
        <v>3000</v>
      </c>
      <c r="F11" s="21">
        <v>350</v>
      </c>
      <c r="G11" s="21">
        <v>200</v>
      </c>
      <c r="H11" s="21">
        <v>150</v>
      </c>
      <c r="I11" s="124">
        <v>0</v>
      </c>
      <c r="J11" s="21"/>
      <c r="K11" s="21"/>
      <c r="L11" s="123"/>
      <c r="M11" s="123"/>
      <c r="N11" s="21"/>
      <c r="O11" s="21"/>
      <c r="P11" s="21"/>
      <c r="Q11" s="21"/>
      <c r="R11" s="20"/>
      <c r="S11" s="20">
        <f t="shared" si="1"/>
        <v>700</v>
      </c>
      <c r="T11" s="20">
        <f t="shared" si="2"/>
        <v>-2300</v>
      </c>
      <c r="U11" s="71">
        <f>S11/E11</f>
        <v>0.23333333333333334</v>
      </c>
    </row>
    <row r="12" spans="1:23" ht="13.4" hidden="1" customHeight="1" x14ac:dyDescent="0.25">
      <c r="A12" s="61" t="s">
        <v>446</v>
      </c>
      <c r="B12" s="8" t="s">
        <v>444</v>
      </c>
      <c r="C12" s="28">
        <v>2000</v>
      </c>
      <c r="D12" s="20"/>
      <c r="E12" s="21">
        <f t="shared" si="0"/>
        <v>2000</v>
      </c>
      <c r="F12" s="21">
        <v>159.6</v>
      </c>
      <c r="G12" s="21">
        <v>179.55</v>
      </c>
      <c r="H12" s="21">
        <v>242.25</v>
      </c>
      <c r="I12" s="124">
        <v>142.5</v>
      </c>
      <c r="J12" s="21"/>
      <c r="K12" s="21"/>
      <c r="L12" s="123"/>
      <c r="M12" s="123"/>
      <c r="N12" s="21"/>
      <c r="O12" s="21"/>
      <c r="P12" s="21"/>
      <c r="Q12" s="21"/>
      <c r="R12" s="20"/>
      <c r="S12" s="20">
        <f t="shared" si="1"/>
        <v>723.9</v>
      </c>
      <c r="T12" s="20">
        <f t="shared" si="2"/>
        <v>-1276.0999999999999</v>
      </c>
      <c r="U12" s="71">
        <f>S12/E12</f>
        <v>0.36194999999999999</v>
      </c>
    </row>
    <row r="13" spans="1:23" ht="12.75" hidden="1" customHeight="1" x14ac:dyDescent="0.25">
      <c r="A13" s="61" t="s">
        <v>193</v>
      </c>
      <c r="B13" s="8" t="s">
        <v>416</v>
      </c>
      <c r="C13" s="28">
        <v>0</v>
      </c>
      <c r="D13" s="20"/>
      <c r="E13" s="21">
        <f t="shared" si="0"/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0"/>
      <c r="S13" s="20">
        <f t="shared" si="1"/>
        <v>0</v>
      </c>
      <c r="T13" s="20">
        <f t="shared" si="2"/>
        <v>0</v>
      </c>
      <c r="U13" s="71"/>
    </row>
    <row r="14" spans="1:23" ht="12.75" hidden="1" customHeight="1" x14ac:dyDescent="0.25">
      <c r="A14" s="61" t="s">
        <v>209</v>
      </c>
      <c r="B14" s="8" t="s">
        <v>415</v>
      </c>
      <c r="C14" s="28">
        <v>0</v>
      </c>
      <c r="D14" s="20"/>
      <c r="E14" s="21">
        <f t="shared" si="0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0"/>
      <c r="S14" s="20">
        <f t="shared" si="1"/>
        <v>0</v>
      </c>
      <c r="T14" s="20">
        <f t="shared" si="2"/>
        <v>0</v>
      </c>
      <c r="U14" s="71"/>
    </row>
    <row r="15" spans="1:23" ht="12.75" hidden="1" customHeight="1" x14ac:dyDescent="0.25">
      <c r="A15" s="61" t="s">
        <v>194</v>
      </c>
      <c r="B15" s="8" t="s">
        <v>395</v>
      </c>
      <c r="C15" s="28">
        <v>0</v>
      </c>
      <c r="D15" s="20"/>
      <c r="E15" s="21">
        <f t="shared" si="0"/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0"/>
      <c r="S15" s="20">
        <f t="shared" si="1"/>
        <v>0</v>
      </c>
      <c r="T15" s="20">
        <f t="shared" si="2"/>
        <v>0</v>
      </c>
      <c r="U15" s="71"/>
    </row>
    <row r="16" spans="1:23" ht="12.75" hidden="1" customHeight="1" x14ac:dyDescent="0.25">
      <c r="A16" s="61" t="s">
        <v>220</v>
      </c>
      <c r="B16" s="8" t="s">
        <v>474</v>
      </c>
      <c r="C16" s="28">
        <v>0</v>
      </c>
      <c r="D16" s="20"/>
      <c r="E16" s="21">
        <f t="shared" si="0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0"/>
      <c r="S16" s="20">
        <f t="shared" si="1"/>
        <v>0</v>
      </c>
      <c r="T16" s="20">
        <f t="shared" si="2"/>
        <v>0</v>
      </c>
      <c r="U16" s="71"/>
    </row>
    <row r="17" spans="1:21" ht="12.75" customHeight="1" x14ac:dyDescent="0.25">
      <c r="A17" s="61" t="s">
        <v>475</v>
      </c>
      <c r="B17" s="8" t="s">
        <v>476</v>
      </c>
      <c r="C17" s="28">
        <v>0</v>
      </c>
      <c r="D17" s="20"/>
      <c r="E17" s="21">
        <f t="shared" si="0"/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/>
      <c r="S17" s="20">
        <f t="shared" si="1"/>
        <v>0</v>
      </c>
      <c r="T17" s="20">
        <f t="shared" si="2"/>
        <v>0</v>
      </c>
      <c r="U17" s="71"/>
    </row>
    <row r="18" spans="1:21" ht="12.75" customHeight="1" x14ac:dyDescent="0.25">
      <c r="A18" s="61" t="s">
        <v>195</v>
      </c>
      <c r="B18" s="8" t="s">
        <v>84</v>
      </c>
      <c r="C18" s="28">
        <v>1800</v>
      </c>
      <c r="D18" s="20"/>
      <c r="E18" s="21">
        <f t="shared" si="0"/>
        <v>1800</v>
      </c>
      <c r="F18" s="21">
        <v>75</v>
      </c>
      <c r="G18" s="21">
        <v>160</v>
      </c>
      <c r="H18" s="21">
        <v>140</v>
      </c>
      <c r="I18" s="21">
        <v>115</v>
      </c>
      <c r="J18" s="21"/>
      <c r="K18" s="21"/>
      <c r="L18" s="123"/>
      <c r="M18" s="123"/>
      <c r="N18" s="21"/>
      <c r="O18" s="21"/>
      <c r="P18" s="21"/>
      <c r="Q18" s="21"/>
      <c r="R18" s="20"/>
      <c r="S18" s="20">
        <f t="shared" si="1"/>
        <v>490</v>
      </c>
      <c r="T18" s="20">
        <f t="shared" si="2"/>
        <v>-1310</v>
      </c>
      <c r="U18" s="71">
        <f>S18/E18</f>
        <v>0.2722222222222222</v>
      </c>
    </row>
    <row r="19" spans="1:21" ht="12.75" customHeight="1" x14ac:dyDescent="0.25">
      <c r="A19" s="61" t="s">
        <v>210</v>
      </c>
      <c r="B19" s="8" t="s">
        <v>1</v>
      </c>
      <c r="C19" s="28">
        <v>56000</v>
      </c>
      <c r="D19" s="20"/>
      <c r="E19" s="21">
        <f t="shared" si="0"/>
        <v>56000</v>
      </c>
      <c r="F19" s="21">
        <v>8501.89</v>
      </c>
      <c r="G19" s="21">
        <v>1340.04</v>
      </c>
      <c r="H19" s="21">
        <v>1218.1099999999999</v>
      </c>
      <c r="I19" s="21">
        <v>3016.53</v>
      </c>
      <c r="J19" s="21"/>
      <c r="K19" s="21"/>
      <c r="L19" s="123"/>
      <c r="M19" s="123"/>
      <c r="N19" s="21"/>
      <c r="O19" s="21"/>
      <c r="P19" s="21"/>
      <c r="Q19" s="21"/>
      <c r="R19" s="20"/>
      <c r="S19" s="20">
        <f t="shared" si="1"/>
        <v>14076.570000000002</v>
      </c>
      <c r="T19" s="20">
        <f t="shared" si="2"/>
        <v>-41923.43</v>
      </c>
      <c r="U19" s="71">
        <f>S19/E19</f>
        <v>0.25136732142857143</v>
      </c>
    </row>
    <row r="20" spans="1:21" ht="12.75" customHeight="1" x14ac:dyDescent="0.25">
      <c r="A20" s="61" t="s">
        <v>211</v>
      </c>
      <c r="B20" s="8" t="s">
        <v>2</v>
      </c>
      <c r="C20" s="28">
        <v>900</v>
      </c>
      <c r="D20" s="20"/>
      <c r="E20" s="21">
        <f t="shared" si="0"/>
        <v>900</v>
      </c>
      <c r="F20" s="21">
        <v>200</v>
      </c>
      <c r="G20" s="21"/>
      <c r="H20" s="21">
        <v>0</v>
      </c>
      <c r="I20" s="21">
        <v>400</v>
      </c>
      <c r="J20" s="21"/>
      <c r="K20" s="21"/>
      <c r="L20" s="123"/>
      <c r="M20" s="123"/>
      <c r="N20" s="21"/>
      <c r="O20" s="21"/>
      <c r="P20" s="21"/>
      <c r="Q20" s="21"/>
      <c r="R20" s="20"/>
      <c r="S20" s="20">
        <f t="shared" si="1"/>
        <v>600</v>
      </c>
      <c r="T20" s="20">
        <f t="shared" si="2"/>
        <v>-300</v>
      </c>
      <c r="U20" s="71">
        <f>S20/E20</f>
        <v>0.66666666666666663</v>
      </c>
    </row>
    <row r="21" spans="1:21" ht="12.75" customHeight="1" x14ac:dyDescent="0.25">
      <c r="A21" s="61" t="s">
        <v>212</v>
      </c>
      <c r="B21" s="8" t="s">
        <v>453</v>
      </c>
      <c r="C21" s="28">
        <v>0</v>
      </c>
      <c r="D21" s="20"/>
      <c r="E21" s="21">
        <f t="shared" si="0"/>
        <v>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0"/>
      <c r="S21" s="20">
        <f t="shared" si="1"/>
        <v>0</v>
      </c>
      <c r="T21" s="20">
        <f t="shared" si="2"/>
        <v>0</v>
      </c>
      <c r="U21" s="71"/>
    </row>
    <row r="22" spans="1:21" s="14" customFormat="1" ht="12.75" customHeight="1" x14ac:dyDescent="0.3">
      <c r="A22" s="61" t="s">
        <v>451</v>
      </c>
      <c r="B22" s="8" t="s">
        <v>452</v>
      </c>
      <c r="C22" s="21">
        <v>0</v>
      </c>
      <c r="D22" s="20"/>
      <c r="E22" s="20">
        <f t="shared" si="0"/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0"/>
      <c r="S22" s="20">
        <f t="shared" si="1"/>
        <v>0</v>
      </c>
      <c r="T22" s="20">
        <f t="shared" si="2"/>
        <v>0</v>
      </c>
      <c r="U22" s="71"/>
    </row>
    <row r="23" spans="1:21" ht="12.75" customHeight="1" x14ac:dyDescent="0.3">
      <c r="A23" s="59"/>
      <c r="B23" s="19" t="s">
        <v>545</v>
      </c>
      <c r="C23" s="25">
        <f t="shared" ref="C23:T23" si="3">SUM(C5:C22)</f>
        <v>2592335.6799999997</v>
      </c>
      <c r="D23" s="25">
        <f t="shared" si="3"/>
        <v>0</v>
      </c>
      <c r="E23" s="25">
        <f t="shared" si="3"/>
        <v>2592335.6799999997</v>
      </c>
      <c r="F23" s="25">
        <f t="shared" si="3"/>
        <v>1280093.07</v>
      </c>
      <c r="G23" s="25">
        <f t="shared" si="3"/>
        <v>389448.70999999996</v>
      </c>
      <c r="H23" s="25">
        <f t="shared" si="3"/>
        <v>-75122.61</v>
      </c>
      <c r="I23" s="25">
        <f t="shared" si="3"/>
        <v>-25133.020000000004</v>
      </c>
      <c r="J23" s="25">
        <f t="shared" si="3"/>
        <v>0</v>
      </c>
      <c r="K23" s="25">
        <f t="shared" si="3"/>
        <v>0</v>
      </c>
      <c r="L23" s="25">
        <f t="shared" si="3"/>
        <v>0</v>
      </c>
      <c r="M23" s="25">
        <f t="shared" si="3"/>
        <v>0</v>
      </c>
      <c r="N23" s="25">
        <f t="shared" si="3"/>
        <v>0</v>
      </c>
      <c r="O23" s="25">
        <f t="shared" si="3"/>
        <v>0</v>
      </c>
      <c r="P23" s="25">
        <f t="shared" si="3"/>
        <v>0</v>
      </c>
      <c r="Q23" s="25">
        <f t="shared" si="3"/>
        <v>0</v>
      </c>
      <c r="R23" s="25">
        <f t="shared" si="3"/>
        <v>0</v>
      </c>
      <c r="S23" s="25">
        <f t="shared" si="3"/>
        <v>1569286.15</v>
      </c>
      <c r="T23" s="25">
        <f t="shared" si="3"/>
        <v>-1023049.5299999999</v>
      </c>
      <c r="U23" s="89">
        <f>S23/E23</f>
        <v>0.60535607410225523</v>
      </c>
    </row>
    <row r="24" spans="1:21" ht="12.75" customHeight="1" x14ac:dyDescent="0.25">
      <c r="B24" s="9" t="s">
        <v>93</v>
      </c>
      <c r="C24" s="28">
        <v>-25923.360000000001</v>
      </c>
      <c r="D24" s="20"/>
      <c r="E24" s="20"/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/>
      <c r="S24" s="20">
        <f>SUM(F24:Q24)</f>
        <v>0</v>
      </c>
      <c r="T24" s="20">
        <f>SUM(S24-E24)</f>
        <v>0</v>
      </c>
      <c r="U24" s="71"/>
    </row>
    <row r="25" spans="1:21" s="14" customFormat="1" ht="12.75" customHeight="1" x14ac:dyDescent="0.3">
      <c r="A25" s="58"/>
      <c r="B25" s="9" t="s">
        <v>543</v>
      </c>
      <c r="C25" s="27"/>
      <c r="D25" s="20"/>
      <c r="E25" s="20"/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/>
      <c r="S25" s="20">
        <f>SUM(F25:Q25)</f>
        <v>0</v>
      </c>
      <c r="T25" s="20">
        <v>0</v>
      </c>
      <c r="U25" s="71"/>
    </row>
    <row r="26" spans="1:21" ht="12.75" customHeight="1" x14ac:dyDescent="0.3">
      <c r="A26" s="59"/>
      <c r="B26" s="19" t="s">
        <v>3</v>
      </c>
      <c r="C26" s="25">
        <f t="shared" ref="C26:T26" si="4">SUM(C23:C25)</f>
        <v>2566412.3199999998</v>
      </c>
      <c r="D26" s="25">
        <f t="shared" si="4"/>
        <v>0</v>
      </c>
      <c r="E26" s="25">
        <f t="shared" si="4"/>
        <v>2592335.6799999997</v>
      </c>
      <c r="F26" s="25">
        <f t="shared" si="4"/>
        <v>1280093.07</v>
      </c>
      <c r="G26" s="25">
        <f t="shared" si="4"/>
        <v>389448.70999999996</v>
      </c>
      <c r="H26" s="25">
        <f t="shared" si="4"/>
        <v>-75122.61</v>
      </c>
      <c r="I26" s="25">
        <f t="shared" si="4"/>
        <v>-25133.020000000004</v>
      </c>
      <c r="J26" s="25">
        <f t="shared" si="4"/>
        <v>0</v>
      </c>
      <c r="K26" s="25">
        <f t="shared" si="4"/>
        <v>0</v>
      </c>
      <c r="L26" s="25">
        <f t="shared" si="4"/>
        <v>0</v>
      </c>
      <c r="M26" s="25">
        <f t="shared" si="4"/>
        <v>0</v>
      </c>
      <c r="N26" s="25">
        <f t="shared" si="4"/>
        <v>0</v>
      </c>
      <c r="O26" s="25">
        <f t="shared" si="4"/>
        <v>0</v>
      </c>
      <c r="P26" s="25">
        <f t="shared" si="4"/>
        <v>0</v>
      </c>
      <c r="Q26" s="25">
        <f t="shared" si="4"/>
        <v>0</v>
      </c>
      <c r="R26" s="25">
        <f t="shared" si="4"/>
        <v>0</v>
      </c>
      <c r="S26" s="25">
        <f t="shared" si="4"/>
        <v>1569286.15</v>
      </c>
      <c r="T26" s="25">
        <f t="shared" si="4"/>
        <v>-1023049.5299999999</v>
      </c>
      <c r="U26" s="89">
        <f>S26/E26</f>
        <v>0.60535607410225523</v>
      </c>
    </row>
    <row r="27" spans="1:21" ht="12.75" customHeight="1" x14ac:dyDescent="0.3">
      <c r="B27" s="32" t="s">
        <v>573</v>
      </c>
      <c r="C27" s="10"/>
      <c r="E27" s="98" t="s">
        <v>549</v>
      </c>
      <c r="F27" s="100">
        <v>1274254.0299999998</v>
      </c>
      <c r="G27" s="100">
        <v>328105.02</v>
      </c>
      <c r="H27" s="100">
        <v>178303.04</v>
      </c>
      <c r="I27" s="100">
        <v>206260.55000000002</v>
      </c>
      <c r="J27" s="100">
        <v>115426.14</v>
      </c>
      <c r="K27" s="100">
        <v>68229.36</v>
      </c>
      <c r="L27" s="100">
        <v>74907.69</v>
      </c>
      <c r="M27" s="100">
        <v>51659.56</v>
      </c>
      <c r="N27" s="100">
        <v>46141.380000000005</v>
      </c>
      <c r="O27" s="100">
        <v>44323.890000000007</v>
      </c>
      <c r="P27" s="100">
        <v>138563.93000000002</v>
      </c>
      <c r="Q27" s="100">
        <v>71260.58</v>
      </c>
      <c r="R27" s="100"/>
      <c r="S27" s="100" cm="1">
        <f t="array" ref="S27">SUMPRODUCT((F26:Q26&lt;&gt;0)*(F27:Q27))</f>
        <v>1986922.64</v>
      </c>
      <c r="T27" s="121"/>
      <c r="U27" s="90"/>
    </row>
    <row r="28" spans="1:21" s="14" customFormat="1" ht="12.75" customHeight="1" x14ac:dyDescent="0.3">
      <c r="A28" s="58"/>
      <c r="B28" s="1"/>
      <c r="C28" s="10"/>
      <c r="D28" s="4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1"/>
    </row>
    <row r="29" spans="1:21" s="14" customFormat="1" ht="12.75" customHeight="1" x14ac:dyDescent="0.3">
      <c r="A29" s="59"/>
      <c r="C29" s="15"/>
      <c r="D29" s="13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35"/>
    </row>
    <row r="30" spans="1:21" ht="12.75" customHeight="1" x14ac:dyDescent="0.3">
      <c r="A30" s="60" t="s">
        <v>166</v>
      </c>
      <c r="B30" s="70" t="s">
        <v>72</v>
      </c>
      <c r="C30" s="136"/>
      <c r="D30" s="1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138"/>
    </row>
    <row r="31" spans="1:21" ht="12.75" customHeight="1" x14ac:dyDescent="0.25">
      <c r="A31" s="61" t="s">
        <v>234</v>
      </c>
      <c r="B31" s="8" t="s">
        <v>5</v>
      </c>
      <c r="C31" s="30">
        <v>10000</v>
      </c>
      <c r="D31" s="22"/>
      <c r="E31" s="86">
        <f t="shared" ref="E31:E62" si="5">SUM(C31:D31)</f>
        <v>10000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ref="S31:S36" si="6">SUM(F31:R31)</f>
        <v>0</v>
      </c>
      <c r="T31" s="22">
        <f t="shared" ref="T31:T36" si="7">SUM(S31-E31)</f>
        <v>-10000</v>
      </c>
      <c r="U31" s="133">
        <f>S31/E31</f>
        <v>0</v>
      </c>
    </row>
    <row r="32" spans="1:21" ht="12.75" customHeight="1" x14ac:dyDescent="0.25">
      <c r="A32" s="61" t="s">
        <v>235</v>
      </c>
      <c r="B32" s="8" t="s">
        <v>6</v>
      </c>
      <c r="C32" s="21"/>
      <c r="D32" s="20"/>
      <c r="E32" s="75">
        <f t="shared" si="5"/>
        <v>0</v>
      </c>
      <c r="F32" s="125">
        <v>0</v>
      </c>
      <c r="G32" s="125">
        <v>6.24</v>
      </c>
      <c r="H32" s="125">
        <v>10.09</v>
      </c>
      <c r="I32" s="125">
        <v>0</v>
      </c>
      <c r="J32" s="20"/>
      <c r="K32" s="20"/>
      <c r="L32" s="20"/>
      <c r="M32" s="20"/>
      <c r="N32" s="20"/>
      <c r="O32" s="20"/>
      <c r="P32" s="20"/>
      <c r="Q32" s="20"/>
      <c r="R32" s="20"/>
      <c r="S32" s="20">
        <f t="shared" si="6"/>
        <v>16.329999999999998</v>
      </c>
      <c r="T32" s="20">
        <f t="shared" si="7"/>
        <v>16.329999999999998</v>
      </c>
      <c r="U32" s="71"/>
    </row>
    <row r="33" spans="1:21" ht="12.75" customHeight="1" x14ac:dyDescent="0.25">
      <c r="A33" s="61" t="s">
        <v>236</v>
      </c>
      <c r="B33" s="8" t="s">
        <v>170</v>
      </c>
      <c r="C33" s="21">
        <v>0</v>
      </c>
      <c r="D33" s="20"/>
      <c r="E33" s="75">
        <f t="shared" si="5"/>
        <v>0</v>
      </c>
      <c r="F33" s="20">
        <v>-225</v>
      </c>
      <c r="G33" s="20">
        <v>-5</v>
      </c>
      <c r="H33" s="20">
        <v>-60</v>
      </c>
      <c r="I33" s="20">
        <v>-30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f t="shared" si="6"/>
        <v>-320</v>
      </c>
      <c r="T33" s="20">
        <f t="shared" si="7"/>
        <v>-320</v>
      </c>
      <c r="U33" s="71"/>
    </row>
    <row r="34" spans="1:21" ht="12.75" customHeight="1" x14ac:dyDescent="0.25">
      <c r="A34" s="61" t="s">
        <v>439</v>
      </c>
      <c r="B34" s="8" t="s">
        <v>440</v>
      </c>
      <c r="C34" s="21">
        <v>25000</v>
      </c>
      <c r="D34" s="20"/>
      <c r="E34" s="75">
        <f t="shared" si="5"/>
        <v>25000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>
        <f t="shared" si="6"/>
        <v>0</v>
      </c>
      <c r="T34" s="20">
        <f t="shared" si="7"/>
        <v>-25000</v>
      </c>
      <c r="U34" s="71">
        <f>S34/E34</f>
        <v>0</v>
      </c>
    </row>
    <row r="35" spans="1:21" ht="12.75" customHeight="1" x14ac:dyDescent="0.25">
      <c r="A35" s="61" t="s">
        <v>257</v>
      </c>
      <c r="B35" s="8" t="s">
        <v>135</v>
      </c>
      <c r="C35" s="21">
        <v>8025</v>
      </c>
      <c r="D35" s="20"/>
      <c r="E35" s="75">
        <f t="shared" si="5"/>
        <v>8025</v>
      </c>
      <c r="F35" s="20">
        <v>1015.43</v>
      </c>
      <c r="G35" s="20">
        <v>801.32</v>
      </c>
      <c r="H35" s="20">
        <v>821.79</v>
      </c>
      <c r="I35" s="20">
        <v>841.39</v>
      </c>
      <c r="J35" s="20"/>
      <c r="K35" s="20"/>
      <c r="L35" s="20"/>
      <c r="M35" s="20"/>
      <c r="N35" s="20"/>
      <c r="O35" s="20"/>
      <c r="P35" s="20"/>
      <c r="Q35" s="20"/>
      <c r="R35" s="20"/>
      <c r="S35" s="20">
        <f t="shared" si="6"/>
        <v>3479.93</v>
      </c>
      <c r="T35" s="20">
        <f t="shared" si="7"/>
        <v>-4545.07</v>
      </c>
      <c r="U35" s="71">
        <f>S35/E35</f>
        <v>0.43363613707165105</v>
      </c>
    </row>
    <row r="36" spans="1:21" ht="12.75" customHeight="1" x14ac:dyDescent="0.25">
      <c r="A36" s="61" t="s">
        <v>199</v>
      </c>
      <c r="B36" s="8" t="s">
        <v>382</v>
      </c>
      <c r="C36" s="21">
        <v>0</v>
      </c>
      <c r="D36" s="20"/>
      <c r="E36" s="75">
        <f t="shared" si="5"/>
        <v>0</v>
      </c>
      <c r="F36" s="20"/>
      <c r="G36" s="20">
        <v>-0.5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>
        <f t="shared" si="6"/>
        <v>-0.5</v>
      </c>
      <c r="T36" s="20">
        <f t="shared" si="7"/>
        <v>-0.5</v>
      </c>
      <c r="U36" s="71"/>
    </row>
    <row r="37" spans="1:21" ht="12.75" customHeight="1" x14ac:dyDescent="0.25">
      <c r="A37" s="61" t="s">
        <v>557</v>
      </c>
      <c r="B37" s="8" t="s">
        <v>558</v>
      </c>
      <c r="C37" s="21">
        <v>0</v>
      </c>
      <c r="D37" s="20"/>
      <c r="E37" s="75">
        <f t="shared" si="5"/>
        <v>0</v>
      </c>
      <c r="F37" s="20">
        <v>0</v>
      </c>
      <c r="G37" s="20">
        <v>4800</v>
      </c>
      <c r="H37" s="20">
        <v>0</v>
      </c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1"/>
    </row>
    <row r="38" spans="1:21" ht="12.75" customHeight="1" x14ac:dyDescent="0.25">
      <c r="A38" s="62" t="s">
        <v>200</v>
      </c>
      <c r="B38" s="8" t="s">
        <v>95</v>
      </c>
      <c r="C38" s="21">
        <v>7700</v>
      </c>
      <c r="D38" s="20"/>
      <c r="E38" s="75">
        <f t="shared" si="5"/>
        <v>7700</v>
      </c>
      <c r="F38" s="20">
        <v>335</v>
      </c>
      <c r="G38" s="20">
        <v>0</v>
      </c>
      <c r="H38" s="20">
        <v>350</v>
      </c>
      <c r="I38" s="20">
        <v>205.26</v>
      </c>
      <c r="J38" s="20"/>
      <c r="K38" s="20"/>
      <c r="L38" s="20"/>
      <c r="M38" s="20"/>
      <c r="N38" s="20"/>
      <c r="O38" s="20"/>
      <c r="P38" s="20"/>
      <c r="Q38" s="20"/>
      <c r="R38" s="20"/>
      <c r="S38" s="20">
        <f t="shared" ref="S38:S62" si="8">SUM(F38:R38)</f>
        <v>890.26</v>
      </c>
      <c r="T38" s="20">
        <f t="shared" ref="T38:T62" si="9">SUM(S38-E38)</f>
        <v>-6809.74</v>
      </c>
      <c r="U38" s="71">
        <f t="shared" ref="U38:U44" si="10">S38/E38</f>
        <v>0.11561818181818181</v>
      </c>
    </row>
    <row r="39" spans="1:21" ht="12.75" customHeight="1" x14ac:dyDescent="0.25">
      <c r="A39" s="61" t="s">
        <v>237</v>
      </c>
      <c r="B39" s="8" t="s">
        <v>465</v>
      </c>
      <c r="C39" s="21">
        <v>5000</v>
      </c>
      <c r="D39" s="20"/>
      <c r="E39" s="75">
        <f t="shared" si="5"/>
        <v>5000</v>
      </c>
      <c r="F39" s="20">
        <v>-1566.31</v>
      </c>
      <c r="G39" s="20">
        <v>1775.18</v>
      </c>
      <c r="H39" s="20">
        <v>376.05</v>
      </c>
      <c r="I39" s="20">
        <v>876.02</v>
      </c>
      <c r="J39" s="20"/>
      <c r="K39" s="20"/>
      <c r="L39" s="20"/>
      <c r="M39" s="20"/>
      <c r="N39" s="20"/>
      <c r="O39" s="20"/>
      <c r="P39" s="20"/>
      <c r="Q39" s="20"/>
      <c r="R39" s="20"/>
      <c r="S39" s="20">
        <f t="shared" si="8"/>
        <v>1460.94</v>
      </c>
      <c r="T39" s="20">
        <f t="shared" si="9"/>
        <v>-3539.06</v>
      </c>
      <c r="U39" s="71">
        <f t="shared" si="10"/>
        <v>0.292188</v>
      </c>
    </row>
    <row r="40" spans="1:21" ht="12.75" customHeight="1" x14ac:dyDescent="0.25">
      <c r="A40" s="61" t="s">
        <v>238</v>
      </c>
      <c r="B40" s="8" t="s">
        <v>4</v>
      </c>
      <c r="C40" s="21">
        <v>300</v>
      </c>
      <c r="D40" s="20"/>
      <c r="E40" s="75">
        <f t="shared" si="5"/>
        <v>300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>
        <f t="shared" si="8"/>
        <v>0</v>
      </c>
      <c r="T40" s="20">
        <f t="shared" si="9"/>
        <v>-300</v>
      </c>
      <c r="U40" s="71">
        <f t="shared" si="10"/>
        <v>0</v>
      </c>
    </row>
    <row r="41" spans="1:21" ht="12.75" customHeight="1" x14ac:dyDescent="0.25">
      <c r="A41" s="61" t="s">
        <v>150</v>
      </c>
      <c r="B41" s="8" t="s">
        <v>7</v>
      </c>
      <c r="C41" s="21">
        <v>4500</v>
      </c>
      <c r="D41" s="20"/>
      <c r="E41" s="75">
        <f t="shared" si="5"/>
        <v>4500</v>
      </c>
      <c r="F41" s="20">
        <v>221.75</v>
      </c>
      <c r="G41" s="20">
        <v>196.43</v>
      </c>
      <c r="H41" s="20">
        <v>384.5</v>
      </c>
      <c r="I41" s="20">
        <v>244.5</v>
      </c>
      <c r="J41" s="20"/>
      <c r="K41" s="20"/>
      <c r="L41" s="20"/>
      <c r="M41" s="20"/>
      <c r="N41" s="20"/>
      <c r="O41" s="20"/>
      <c r="P41" s="20"/>
      <c r="Q41" s="20"/>
      <c r="R41" s="20"/>
      <c r="S41" s="20">
        <f t="shared" si="8"/>
        <v>1047.18</v>
      </c>
      <c r="T41" s="20">
        <f t="shared" si="9"/>
        <v>-3452.8199999999997</v>
      </c>
      <c r="U41" s="71">
        <f t="shared" si="10"/>
        <v>0.23270666666666667</v>
      </c>
    </row>
    <row r="42" spans="1:21" ht="12.75" customHeight="1" x14ac:dyDescent="0.25">
      <c r="A42" s="61" t="s">
        <v>239</v>
      </c>
      <c r="B42" s="8" t="s">
        <v>116</v>
      </c>
      <c r="C42" s="21">
        <v>8025</v>
      </c>
      <c r="D42" s="20"/>
      <c r="E42" s="75">
        <f t="shared" si="5"/>
        <v>8025</v>
      </c>
      <c r="F42" s="20">
        <v>100</v>
      </c>
      <c r="G42" s="20">
        <v>200.12</v>
      </c>
      <c r="H42" s="20">
        <v>118.74</v>
      </c>
      <c r="I42" s="20">
        <v>1000.45</v>
      </c>
      <c r="J42" s="20"/>
      <c r="K42" s="20"/>
      <c r="L42" s="20"/>
      <c r="M42" s="20"/>
      <c r="N42" s="20"/>
      <c r="O42" s="20"/>
      <c r="P42" s="20"/>
      <c r="Q42" s="20"/>
      <c r="R42" s="20"/>
      <c r="S42" s="20">
        <f t="shared" si="8"/>
        <v>1419.31</v>
      </c>
      <c r="T42" s="20">
        <f t="shared" si="9"/>
        <v>-6605.6900000000005</v>
      </c>
      <c r="U42" s="71">
        <f t="shared" si="10"/>
        <v>0.17686105919003114</v>
      </c>
    </row>
    <row r="43" spans="1:21" ht="12.75" customHeight="1" x14ac:dyDescent="0.25">
      <c r="A43" s="62" t="s">
        <v>240</v>
      </c>
      <c r="B43" s="8" t="s">
        <v>172</v>
      </c>
      <c r="C43" s="21">
        <v>15000</v>
      </c>
      <c r="D43" s="20"/>
      <c r="E43" s="75">
        <f t="shared" si="5"/>
        <v>15000</v>
      </c>
      <c r="F43" s="20">
        <v>830.96</v>
      </c>
      <c r="G43" s="20">
        <v>2051.7800000000002</v>
      </c>
      <c r="H43" s="20">
        <v>950.48</v>
      </c>
      <c r="I43" s="20">
        <v>1415.38</v>
      </c>
      <c r="J43" s="20"/>
      <c r="K43" s="20"/>
      <c r="L43" s="20"/>
      <c r="M43" s="20"/>
      <c r="N43" s="20"/>
      <c r="O43" s="20"/>
      <c r="P43" s="20"/>
      <c r="Q43" s="20"/>
      <c r="R43" s="20"/>
      <c r="S43" s="20">
        <f t="shared" si="8"/>
        <v>5248.6</v>
      </c>
      <c r="T43" s="20">
        <f t="shared" si="9"/>
        <v>-9751.4</v>
      </c>
      <c r="U43" s="71">
        <f t="shared" si="10"/>
        <v>0.3499066666666667</v>
      </c>
    </row>
    <row r="44" spans="1:21" ht="12.75" customHeight="1" x14ac:dyDescent="0.25">
      <c r="A44" s="61" t="s">
        <v>241</v>
      </c>
      <c r="B44" s="8" t="s">
        <v>69</v>
      </c>
      <c r="C44" s="21">
        <v>11825</v>
      </c>
      <c r="D44" s="20"/>
      <c r="E44" s="75">
        <f t="shared" si="5"/>
        <v>11825</v>
      </c>
      <c r="F44" s="20">
        <v>925.82</v>
      </c>
      <c r="G44" s="20">
        <v>1016.08</v>
      </c>
      <c r="H44" s="20">
        <v>1014.77</v>
      </c>
      <c r="I44" s="20">
        <v>1014.77</v>
      </c>
      <c r="J44" s="20"/>
      <c r="K44" s="20"/>
      <c r="L44" s="20"/>
      <c r="M44" s="20"/>
      <c r="N44" s="20"/>
      <c r="O44" s="20"/>
      <c r="P44" s="20"/>
      <c r="Q44" s="20"/>
      <c r="R44" s="20"/>
      <c r="S44" s="20">
        <f t="shared" si="8"/>
        <v>3971.44</v>
      </c>
      <c r="T44" s="20">
        <f t="shared" si="9"/>
        <v>-7853.5599999999995</v>
      </c>
      <c r="U44" s="71">
        <f t="shared" si="10"/>
        <v>0.33585116279069765</v>
      </c>
    </row>
    <row r="45" spans="1:21" ht="12.75" customHeight="1" x14ac:dyDescent="0.25">
      <c r="A45" s="62" t="s">
        <v>242</v>
      </c>
      <c r="B45" s="8" t="s">
        <v>90</v>
      </c>
      <c r="C45" s="21">
        <v>0</v>
      </c>
      <c r="D45" s="20"/>
      <c r="E45" s="75">
        <f t="shared" si="5"/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>
        <f t="shared" si="8"/>
        <v>0</v>
      </c>
      <c r="T45" s="20">
        <f t="shared" si="9"/>
        <v>0</v>
      </c>
      <c r="U45" s="71"/>
    </row>
    <row r="46" spans="1:21" ht="12.75" customHeight="1" x14ac:dyDescent="0.25">
      <c r="A46" s="61" t="s">
        <v>243</v>
      </c>
      <c r="B46" s="8" t="s">
        <v>8</v>
      </c>
      <c r="C46" s="21">
        <v>30700</v>
      </c>
      <c r="D46" s="20"/>
      <c r="E46" s="75">
        <f t="shared" si="5"/>
        <v>30700</v>
      </c>
      <c r="F46" s="20">
        <v>2476.4</v>
      </c>
      <c r="G46" s="20">
        <v>3230.08</v>
      </c>
      <c r="H46" s="20">
        <v>-196.64</v>
      </c>
      <c r="I46" s="20">
        <v>356.54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f t="shared" si="8"/>
        <v>5866.3799999999992</v>
      </c>
      <c r="T46" s="20">
        <f t="shared" si="9"/>
        <v>-24833.620000000003</v>
      </c>
      <c r="U46" s="71">
        <f>S46/E46</f>
        <v>0.19108729641693808</v>
      </c>
    </row>
    <row r="47" spans="1:21" ht="12.75" customHeight="1" x14ac:dyDescent="0.25">
      <c r="A47" s="61" t="s">
        <v>244</v>
      </c>
      <c r="B47" s="8" t="s">
        <v>175</v>
      </c>
      <c r="C47" s="21">
        <v>25000</v>
      </c>
      <c r="D47" s="20"/>
      <c r="E47" s="75">
        <f t="shared" si="5"/>
        <v>25000</v>
      </c>
      <c r="F47" s="20">
        <v>2807</v>
      </c>
      <c r="G47" s="20">
        <v>1020</v>
      </c>
      <c r="H47" s="20">
        <v>2055</v>
      </c>
      <c r="I47" s="20">
        <v>1080</v>
      </c>
      <c r="J47" s="20"/>
      <c r="K47" s="20"/>
      <c r="L47" s="20"/>
      <c r="M47" s="20"/>
      <c r="N47" s="20"/>
      <c r="O47" s="20"/>
      <c r="P47" s="20"/>
      <c r="Q47" s="20"/>
      <c r="R47" s="20"/>
      <c r="S47" s="20">
        <f t="shared" si="8"/>
        <v>6962</v>
      </c>
      <c r="T47" s="20">
        <f t="shared" si="9"/>
        <v>-18038</v>
      </c>
      <c r="U47" s="71">
        <f>S47/E47</f>
        <v>0.27848000000000001</v>
      </c>
    </row>
    <row r="48" spans="1:21" ht="12.75" customHeight="1" x14ac:dyDescent="0.25">
      <c r="A48" s="61" t="s">
        <v>435</v>
      </c>
      <c r="B48" s="8" t="s">
        <v>428</v>
      </c>
      <c r="C48" s="21">
        <v>400</v>
      </c>
      <c r="D48" s="20"/>
      <c r="E48" s="75">
        <f t="shared" si="5"/>
        <v>400</v>
      </c>
      <c r="F48" s="20">
        <v>0</v>
      </c>
      <c r="G48" s="20">
        <v>169</v>
      </c>
      <c r="H48" s="20">
        <v>0</v>
      </c>
      <c r="I48" s="20">
        <v>0</v>
      </c>
      <c r="J48" s="20"/>
      <c r="K48" s="20"/>
      <c r="L48" s="20"/>
      <c r="M48" s="20"/>
      <c r="N48" s="20"/>
      <c r="O48" s="20"/>
      <c r="P48" s="20"/>
      <c r="Q48" s="20"/>
      <c r="R48" s="20"/>
      <c r="S48" s="20">
        <f t="shared" si="8"/>
        <v>169</v>
      </c>
      <c r="T48" s="20">
        <f t="shared" si="9"/>
        <v>-231</v>
      </c>
      <c r="U48" s="71">
        <f>S48/E48</f>
        <v>0.42249999999999999</v>
      </c>
    </row>
    <row r="49" spans="1:21" ht="12.75" customHeight="1" x14ac:dyDescent="0.25">
      <c r="A49" s="61" t="s">
        <v>245</v>
      </c>
      <c r="B49" s="8" t="s">
        <v>121</v>
      </c>
      <c r="C49" s="21">
        <v>25000</v>
      </c>
      <c r="D49" s="20"/>
      <c r="E49" s="75">
        <f t="shared" si="5"/>
        <v>25000</v>
      </c>
      <c r="F49" s="20">
        <v>0</v>
      </c>
      <c r="G49" s="20">
        <v>0</v>
      </c>
      <c r="H49" s="20">
        <v>13.6</v>
      </c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>
        <f t="shared" si="8"/>
        <v>13.6</v>
      </c>
      <c r="T49" s="20">
        <f t="shared" si="9"/>
        <v>-24986.400000000001</v>
      </c>
      <c r="U49" s="71">
        <f>S49/E49</f>
        <v>5.44E-4</v>
      </c>
    </row>
    <row r="50" spans="1:21" ht="12.75" customHeight="1" x14ac:dyDescent="0.25">
      <c r="A50" s="61" t="s">
        <v>246</v>
      </c>
      <c r="B50" s="8" t="s">
        <v>10</v>
      </c>
      <c r="C50" s="21">
        <v>10000</v>
      </c>
      <c r="D50" s="20"/>
      <c r="E50" s="75">
        <f t="shared" si="5"/>
        <v>10000</v>
      </c>
      <c r="F50" s="20">
        <v>-313.29000000000002</v>
      </c>
      <c r="G50" s="20">
        <v>4729.99</v>
      </c>
      <c r="H50" s="20">
        <v>-207.69</v>
      </c>
      <c r="I50" s="20">
        <v>-208.66</v>
      </c>
      <c r="J50" s="20"/>
      <c r="K50" s="20"/>
      <c r="L50" s="20"/>
      <c r="M50" s="20"/>
      <c r="N50" s="20"/>
      <c r="O50" s="20"/>
      <c r="P50" s="20"/>
      <c r="Q50" s="20"/>
      <c r="R50" s="20"/>
      <c r="S50" s="20">
        <f t="shared" si="8"/>
        <v>4000.3500000000004</v>
      </c>
      <c r="T50" s="20">
        <f t="shared" si="9"/>
        <v>-5999.65</v>
      </c>
      <c r="U50" s="71">
        <f>S50/E50</f>
        <v>0.40003500000000003</v>
      </c>
    </row>
    <row r="51" spans="1:21" ht="12.75" customHeight="1" x14ac:dyDescent="0.25">
      <c r="A51" s="61" t="s">
        <v>379</v>
      </c>
      <c r="B51" s="8" t="s">
        <v>380</v>
      </c>
      <c r="C51" s="21">
        <v>0</v>
      </c>
      <c r="D51" s="20"/>
      <c r="E51" s="75">
        <f t="shared" si="5"/>
        <v>0</v>
      </c>
      <c r="F51" s="20">
        <v>-208.06</v>
      </c>
      <c r="G51" s="20">
        <v>-167.34</v>
      </c>
      <c r="H51" s="20">
        <v>-75.84</v>
      </c>
      <c r="I51" s="20">
        <v>-96.3</v>
      </c>
      <c r="J51" s="20"/>
      <c r="K51" s="20"/>
      <c r="L51" s="20"/>
      <c r="M51" s="20"/>
      <c r="N51" s="20"/>
      <c r="O51" s="20"/>
      <c r="P51" s="20"/>
      <c r="Q51" s="20"/>
      <c r="R51" s="20"/>
      <c r="S51" s="20">
        <f t="shared" si="8"/>
        <v>-547.54</v>
      </c>
      <c r="T51" s="20">
        <f t="shared" si="9"/>
        <v>-547.54</v>
      </c>
      <c r="U51" s="71"/>
    </row>
    <row r="52" spans="1:21" ht="12.75" customHeight="1" x14ac:dyDescent="0.25">
      <c r="A52" s="61" t="s">
        <v>247</v>
      </c>
      <c r="B52" s="8" t="s">
        <v>180</v>
      </c>
      <c r="C52" s="21">
        <v>58000</v>
      </c>
      <c r="D52" s="20"/>
      <c r="E52" s="75">
        <f t="shared" si="5"/>
        <v>58000</v>
      </c>
      <c r="F52" s="20">
        <v>5907.42</v>
      </c>
      <c r="G52" s="20">
        <v>3753.29</v>
      </c>
      <c r="H52" s="20">
        <v>3735</v>
      </c>
      <c r="I52" s="20">
        <v>4964.34</v>
      </c>
      <c r="J52" s="20"/>
      <c r="K52" s="20"/>
      <c r="L52" s="20"/>
      <c r="M52" s="20"/>
      <c r="N52" s="20"/>
      <c r="O52" s="20"/>
      <c r="P52" s="20"/>
      <c r="Q52" s="20"/>
      <c r="R52" s="20"/>
      <c r="S52" s="20">
        <f t="shared" si="8"/>
        <v>18360.05</v>
      </c>
      <c r="T52" s="20">
        <f t="shared" si="9"/>
        <v>-39639.949999999997</v>
      </c>
      <c r="U52" s="71">
        <f t="shared" ref="U52:U63" si="11">S52/E52</f>
        <v>0.31655258620689652</v>
      </c>
    </row>
    <row r="53" spans="1:21" ht="12.75" customHeight="1" x14ac:dyDescent="0.25">
      <c r="A53" s="61" t="s">
        <v>248</v>
      </c>
      <c r="B53" s="8" t="s">
        <v>182</v>
      </c>
      <c r="C53" s="21">
        <v>1500</v>
      </c>
      <c r="D53" s="20"/>
      <c r="E53" s="75">
        <f t="shared" si="5"/>
        <v>1500</v>
      </c>
      <c r="F53" s="20">
        <v>234.88</v>
      </c>
      <c r="G53" s="20">
        <v>0</v>
      </c>
      <c r="H53" s="20">
        <v>0</v>
      </c>
      <c r="I53" s="20"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>
        <f t="shared" si="8"/>
        <v>234.88</v>
      </c>
      <c r="T53" s="20">
        <f t="shared" si="9"/>
        <v>-1265.1199999999999</v>
      </c>
      <c r="U53" s="71">
        <f t="shared" si="11"/>
        <v>0.15658666666666665</v>
      </c>
    </row>
    <row r="54" spans="1:21" ht="12.75" customHeight="1" x14ac:dyDescent="0.25">
      <c r="A54" s="61" t="s">
        <v>249</v>
      </c>
      <c r="B54" s="8" t="s">
        <v>183</v>
      </c>
      <c r="C54" s="21">
        <v>1500</v>
      </c>
      <c r="D54" s="20"/>
      <c r="E54" s="75">
        <f t="shared" si="5"/>
        <v>1500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>
        <f t="shared" si="8"/>
        <v>0</v>
      </c>
      <c r="T54" s="20">
        <f t="shared" si="9"/>
        <v>-1500</v>
      </c>
      <c r="U54" s="71">
        <f t="shared" si="11"/>
        <v>0</v>
      </c>
    </row>
    <row r="55" spans="1:21" ht="12.75" customHeight="1" x14ac:dyDescent="0.25">
      <c r="A55" s="61" t="s">
        <v>250</v>
      </c>
      <c r="B55" s="8" t="s">
        <v>188</v>
      </c>
      <c r="C55" s="21">
        <v>230000</v>
      </c>
      <c r="D55" s="20"/>
      <c r="E55" s="75">
        <f t="shared" si="5"/>
        <v>230000</v>
      </c>
      <c r="F55" s="20">
        <v>21762.21</v>
      </c>
      <c r="G55" s="20">
        <v>17177.53</v>
      </c>
      <c r="H55" s="20">
        <v>17893.53</v>
      </c>
      <c r="I55" s="20">
        <v>17996.16</v>
      </c>
      <c r="J55" s="20"/>
      <c r="K55" s="20"/>
      <c r="L55" s="20"/>
      <c r="M55" s="20"/>
      <c r="N55" s="20"/>
      <c r="O55" s="20"/>
      <c r="P55" s="20"/>
      <c r="Q55" s="20"/>
      <c r="R55" s="20"/>
      <c r="S55" s="20">
        <f t="shared" si="8"/>
        <v>74829.429999999993</v>
      </c>
      <c r="T55" s="20">
        <f t="shared" si="9"/>
        <v>-155170.57</v>
      </c>
      <c r="U55" s="71">
        <f t="shared" si="11"/>
        <v>0.32534534782608693</v>
      </c>
    </row>
    <row r="56" spans="1:21" ht="12.75" customHeight="1" x14ac:dyDescent="0.25">
      <c r="A56" s="61" t="s">
        <v>251</v>
      </c>
      <c r="B56" s="8" t="s">
        <v>11</v>
      </c>
      <c r="C56" s="21">
        <v>5000</v>
      </c>
      <c r="D56" s="20"/>
      <c r="E56" s="75">
        <f t="shared" si="5"/>
        <v>5000</v>
      </c>
      <c r="F56" s="20">
        <v>1472.28</v>
      </c>
      <c r="G56" s="20">
        <v>389.24</v>
      </c>
      <c r="H56" s="20">
        <v>559.11</v>
      </c>
      <c r="I56" s="20">
        <v>97.18</v>
      </c>
      <c r="J56" s="20"/>
      <c r="K56" s="20"/>
      <c r="L56" s="20"/>
      <c r="M56" s="20"/>
      <c r="N56" s="20"/>
      <c r="O56" s="20"/>
      <c r="P56" s="20"/>
      <c r="Q56" s="20"/>
      <c r="R56" s="20"/>
      <c r="S56" s="20">
        <f t="shared" si="8"/>
        <v>2517.81</v>
      </c>
      <c r="T56" s="20">
        <f t="shared" si="9"/>
        <v>-2482.19</v>
      </c>
      <c r="U56" s="71">
        <f t="shared" si="11"/>
        <v>0.50356199999999995</v>
      </c>
    </row>
    <row r="57" spans="1:21" ht="12.75" customHeight="1" x14ac:dyDescent="0.25">
      <c r="A57" s="61" t="s">
        <v>252</v>
      </c>
      <c r="B57" s="8" t="s">
        <v>126</v>
      </c>
      <c r="C57" s="21">
        <v>51000</v>
      </c>
      <c r="D57" s="20"/>
      <c r="E57" s="75">
        <f t="shared" si="5"/>
        <v>51000</v>
      </c>
      <c r="F57" s="20">
        <v>5453.89</v>
      </c>
      <c r="G57" s="20">
        <v>4223.6000000000004</v>
      </c>
      <c r="H57" s="20">
        <v>4310.1899999999996</v>
      </c>
      <c r="I57" s="20">
        <v>4282.72</v>
      </c>
      <c r="J57" s="20"/>
      <c r="K57" s="20"/>
      <c r="L57" s="20"/>
      <c r="M57" s="20"/>
      <c r="N57" s="20"/>
      <c r="O57" s="20"/>
      <c r="P57" s="20"/>
      <c r="Q57" s="20"/>
      <c r="R57" s="20"/>
      <c r="S57" s="20">
        <f t="shared" si="8"/>
        <v>18270.400000000001</v>
      </c>
      <c r="T57" s="20">
        <f t="shared" si="9"/>
        <v>-32729.599999999999</v>
      </c>
      <c r="U57" s="71">
        <f t="shared" si="11"/>
        <v>0.35824313725490198</v>
      </c>
    </row>
    <row r="58" spans="1:21" ht="12.75" customHeight="1" x14ac:dyDescent="0.25">
      <c r="A58" s="61" t="s">
        <v>253</v>
      </c>
      <c r="B58" s="8" t="s">
        <v>12</v>
      </c>
      <c r="C58" s="21">
        <v>500</v>
      </c>
      <c r="D58" s="20"/>
      <c r="E58" s="75">
        <f t="shared" si="5"/>
        <v>500</v>
      </c>
      <c r="F58" s="20">
        <v>0</v>
      </c>
      <c r="G58" s="20">
        <v>0</v>
      </c>
      <c r="H58" s="20">
        <v>0</v>
      </c>
      <c r="I58" s="20">
        <v>41.79</v>
      </c>
      <c r="J58" s="20"/>
      <c r="K58" s="20"/>
      <c r="L58" s="20"/>
      <c r="M58" s="20"/>
      <c r="N58" s="20"/>
      <c r="O58" s="20"/>
      <c r="P58" s="20"/>
      <c r="Q58" s="20"/>
      <c r="R58" s="20"/>
      <c r="S58" s="20">
        <f t="shared" si="8"/>
        <v>41.79</v>
      </c>
      <c r="T58" s="20">
        <f t="shared" si="9"/>
        <v>-458.21</v>
      </c>
      <c r="U58" s="71">
        <f t="shared" si="11"/>
        <v>8.3580000000000002E-2</v>
      </c>
    </row>
    <row r="59" spans="1:21" ht="12.75" customHeight="1" x14ac:dyDescent="0.25">
      <c r="A59" s="61" t="s">
        <v>254</v>
      </c>
      <c r="B59" s="8" t="s">
        <v>13</v>
      </c>
      <c r="C59" s="21">
        <v>4750</v>
      </c>
      <c r="D59" s="20"/>
      <c r="E59" s="75">
        <f t="shared" si="5"/>
        <v>4750</v>
      </c>
      <c r="F59" s="20">
        <v>344.27</v>
      </c>
      <c r="G59" s="20">
        <v>334.87</v>
      </c>
      <c r="H59" s="20">
        <v>334.08</v>
      </c>
      <c r="I59" s="20">
        <v>338.28</v>
      </c>
      <c r="J59" s="20"/>
      <c r="K59" s="20"/>
      <c r="L59" s="20"/>
      <c r="M59" s="20"/>
      <c r="N59" s="20"/>
      <c r="O59" s="20"/>
      <c r="P59" s="20"/>
      <c r="Q59" s="20"/>
      <c r="R59" s="20"/>
      <c r="S59" s="20">
        <f t="shared" si="8"/>
        <v>1351.5</v>
      </c>
      <c r="T59" s="20">
        <f t="shared" si="9"/>
        <v>-3398.5</v>
      </c>
      <c r="U59" s="71">
        <f t="shared" si="11"/>
        <v>0.28452631578947368</v>
      </c>
    </row>
    <row r="60" spans="1:21" ht="12.75" customHeight="1" x14ac:dyDescent="0.25">
      <c r="A60" s="61" t="s">
        <v>255</v>
      </c>
      <c r="B60" s="8" t="s">
        <v>14</v>
      </c>
      <c r="C60" s="21">
        <v>1000</v>
      </c>
      <c r="D60" s="20"/>
      <c r="E60" s="75">
        <f t="shared" si="5"/>
        <v>1000</v>
      </c>
      <c r="F60" s="20">
        <v>150</v>
      </c>
      <c r="G60" s="20">
        <v>22.78</v>
      </c>
      <c r="H60" s="20">
        <v>150</v>
      </c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>
        <f t="shared" si="8"/>
        <v>322.77999999999997</v>
      </c>
      <c r="T60" s="20">
        <f t="shared" si="9"/>
        <v>-677.22</v>
      </c>
      <c r="U60" s="71">
        <f t="shared" si="11"/>
        <v>0.32277999999999996</v>
      </c>
    </row>
    <row r="61" spans="1:21" ht="12.75" customHeight="1" x14ac:dyDescent="0.25">
      <c r="A61" s="61" t="s">
        <v>394</v>
      </c>
      <c r="B61" s="8" t="s">
        <v>89</v>
      </c>
      <c r="C61" s="21">
        <v>750</v>
      </c>
      <c r="D61" s="20"/>
      <c r="E61" s="75">
        <f t="shared" si="5"/>
        <v>750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>
        <f t="shared" si="8"/>
        <v>0</v>
      </c>
      <c r="T61" s="20">
        <f t="shared" si="9"/>
        <v>-750</v>
      </c>
      <c r="U61" s="71">
        <f t="shared" si="11"/>
        <v>0</v>
      </c>
    </row>
    <row r="62" spans="1:21" s="14" customFormat="1" ht="12.75" customHeight="1" x14ac:dyDescent="0.3">
      <c r="A62" s="61" t="s">
        <v>256</v>
      </c>
      <c r="B62" s="8" t="s">
        <v>108</v>
      </c>
      <c r="C62" s="21">
        <v>6000</v>
      </c>
      <c r="D62" s="20"/>
      <c r="E62" s="75">
        <f t="shared" si="5"/>
        <v>6000</v>
      </c>
      <c r="F62" s="20">
        <v>475</v>
      </c>
      <c r="G62" s="20">
        <v>475</v>
      </c>
      <c r="H62" s="20">
        <v>475</v>
      </c>
      <c r="I62" s="20">
        <v>1263.0999999999999</v>
      </c>
      <c r="J62" s="20"/>
      <c r="K62" s="20"/>
      <c r="L62" s="20"/>
      <c r="M62" s="20"/>
      <c r="N62" s="20"/>
      <c r="O62" s="20"/>
      <c r="P62" s="20"/>
      <c r="Q62" s="20"/>
      <c r="R62" s="20"/>
      <c r="S62" s="20">
        <f t="shared" si="8"/>
        <v>2688.1</v>
      </c>
      <c r="T62" s="20">
        <f t="shared" si="9"/>
        <v>-3311.9</v>
      </c>
      <c r="U62" s="71">
        <f t="shared" si="11"/>
        <v>0.44801666666666667</v>
      </c>
    </row>
    <row r="63" spans="1:21" s="14" customFormat="1" ht="12.75" customHeight="1" x14ac:dyDescent="0.3">
      <c r="A63" s="59"/>
      <c r="B63" s="19" t="s">
        <v>15</v>
      </c>
      <c r="C63" s="25">
        <f t="shared" ref="C63:T63" si="12">SUM(C31:C62)</f>
        <v>546475</v>
      </c>
      <c r="D63" s="25">
        <f t="shared" si="12"/>
        <v>0</v>
      </c>
      <c r="E63" s="25">
        <f t="shared" si="12"/>
        <v>546475</v>
      </c>
      <c r="F63" s="25">
        <f t="shared" si="12"/>
        <v>42199.649999999994</v>
      </c>
      <c r="G63" s="25">
        <f t="shared" si="12"/>
        <v>46199.689999999995</v>
      </c>
      <c r="H63" s="25">
        <f t="shared" si="12"/>
        <v>33011.760000000002</v>
      </c>
      <c r="I63" s="25">
        <f t="shared" si="12"/>
        <v>35682.92</v>
      </c>
      <c r="J63" s="25">
        <f t="shared" si="12"/>
        <v>0</v>
      </c>
      <c r="K63" s="25">
        <f t="shared" si="12"/>
        <v>0</v>
      </c>
      <c r="L63" s="25">
        <f t="shared" si="12"/>
        <v>0</v>
      </c>
      <c r="M63" s="25">
        <f t="shared" si="12"/>
        <v>0</v>
      </c>
      <c r="N63" s="25">
        <f t="shared" si="12"/>
        <v>0</v>
      </c>
      <c r="O63" s="25">
        <f t="shared" si="12"/>
        <v>0</v>
      </c>
      <c r="P63" s="25">
        <f t="shared" si="12"/>
        <v>0</v>
      </c>
      <c r="Q63" s="25">
        <f t="shared" si="12"/>
        <v>0</v>
      </c>
      <c r="R63" s="25">
        <f t="shared" si="12"/>
        <v>0</v>
      </c>
      <c r="S63" s="25">
        <f t="shared" si="12"/>
        <v>152294.01999999999</v>
      </c>
      <c r="T63" s="25">
        <f t="shared" si="12"/>
        <v>-394180.98</v>
      </c>
      <c r="U63" s="89">
        <f t="shared" si="11"/>
        <v>0.2786843313966787</v>
      </c>
    </row>
    <row r="64" spans="1:21" s="14" customFormat="1" ht="12.75" customHeight="1" x14ac:dyDescent="0.3">
      <c r="A64" s="59"/>
      <c r="B64" s="9" t="s">
        <v>459</v>
      </c>
      <c r="C64" s="20"/>
      <c r="D64" s="25"/>
      <c r="E64" s="20">
        <f>SUM(C64:D64)</f>
        <v>0</v>
      </c>
      <c r="F64" s="20"/>
      <c r="G64" s="20"/>
      <c r="H64" s="20"/>
      <c r="I64" s="20"/>
      <c r="J64" s="20"/>
      <c r="K64" s="25"/>
      <c r="L64" s="25"/>
      <c r="M64" s="25"/>
      <c r="N64" s="25"/>
      <c r="O64" s="25"/>
      <c r="P64" s="25"/>
      <c r="Q64" s="25"/>
      <c r="R64" s="25"/>
      <c r="S64" s="20">
        <f>SUM(F64:Q64)</f>
        <v>0</v>
      </c>
      <c r="T64" s="20">
        <f>SUM(S64-E64)</f>
        <v>0</v>
      </c>
      <c r="U64" s="89"/>
    </row>
    <row r="65" spans="1:21" s="14" customFormat="1" ht="12.75" customHeight="1" x14ac:dyDescent="0.3">
      <c r="A65" s="59"/>
      <c r="B65" s="19" t="s">
        <v>119</v>
      </c>
      <c r="C65" s="25">
        <f>SUM(C63:C64)</f>
        <v>546475</v>
      </c>
      <c r="D65" s="25"/>
      <c r="E65" s="25">
        <f t="shared" ref="E65:Q65" si="13">SUM(E63:E64)</f>
        <v>546475</v>
      </c>
      <c r="F65" s="25">
        <f t="shared" si="13"/>
        <v>42199.649999999994</v>
      </c>
      <c r="G65" s="25">
        <f t="shared" si="13"/>
        <v>46199.689999999995</v>
      </c>
      <c r="H65" s="25">
        <f t="shared" si="13"/>
        <v>33011.760000000002</v>
      </c>
      <c r="I65" s="25">
        <f t="shared" si="13"/>
        <v>35682.92</v>
      </c>
      <c r="J65" s="25">
        <f t="shared" si="13"/>
        <v>0</v>
      </c>
      <c r="K65" s="25">
        <f t="shared" si="13"/>
        <v>0</v>
      </c>
      <c r="L65" s="25">
        <f t="shared" si="13"/>
        <v>0</v>
      </c>
      <c r="M65" s="25">
        <f t="shared" si="13"/>
        <v>0</v>
      </c>
      <c r="N65" s="25">
        <f t="shared" si="13"/>
        <v>0</v>
      </c>
      <c r="O65" s="25">
        <f t="shared" si="13"/>
        <v>0</v>
      </c>
      <c r="P65" s="25">
        <f t="shared" si="13"/>
        <v>0</v>
      </c>
      <c r="Q65" s="25">
        <f t="shared" si="13"/>
        <v>0</v>
      </c>
      <c r="R65" s="99"/>
      <c r="S65" s="25">
        <f>SUM(S63:S64)</f>
        <v>152294.01999999999</v>
      </c>
      <c r="T65" s="25">
        <f>SUM(T63:T64)</f>
        <v>-394180.98</v>
      </c>
      <c r="U65" s="89"/>
    </row>
    <row r="66" spans="1:21" s="14" customFormat="1" ht="12.75" customHeight="1" x14ac:dyDescent="0.3">
      <c r="A66" s="59"/>
      <c r="B66" s="15"/>
      <c r="C66" s="33"/>
      <c r="D66" s="33"/>
      <c r="E66" s="29" t="s">
        <v>549</v>
      </c>
      <c r="F66" s="98">
        <v>33062.020000000004</v>
      </c>
      <c r="G66" s="98">
        <v>41998.21</v>
      </c>
      <c r="H66" s="98">
        <v>37882.950000000004</v>
      </c>
      <c r="I66" s="98">
        <v>35397.46</v>
      </c>
      <c r="J66" s="98">
        <v>45102.020000000004</v>
      </c>
      <c r="K66" s="98">
        <v>41805.039999999994</v>
      </c>
      <c r="L66" s="98">
        <v>37801.72</v>
      </c>
      <c r="M66" s="98">
        <v>76138.06</v>
      </c>
      <c r="N66" s="98">
        <v>44824.22</v>
      </c>
      <c r="O66" s="98">
        <v>27705.93</v>
      </c>
      <c r="P66" s="98">
        <v>37006</v>
      </c>
      <c r="Q66" s="98">
        <v>47499.109999999993</v>
      </c>
      <c r="R66" s="33"/>
      <c r="S66" s="100" cm="1">
        <f t="array" ref="S66">SUMPRODUCT((F65:Q65&lt;&gt;0)*(F66:Q66))</f>
        <v>148340.64000000001</v>
      </c>
      <c r="T66" s="121"/>
      <c r="U66" s="91"/>
    </row>
    <row r="67" spans="1:21" s="14" customFormat="1" ht="12.75" customHeight="1" x14ac:dyDescent="0.3">
      <c r="A67" s="59"/>
      <c r="B67" s="15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91"/>
    </row>
    <row r="68" spans="1:21" s="14" customFormat="1" ht="12.75" customHeight="1" x14ac:dyDescent="0.3">
      <c r="A68" s="59"/>
      <c r="B68" s="15"/>
      <c r="C68" s="15"/>
      <c r="D68" s="13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135"/>
    </row>
    <row r="69" spans="1:21" ht="12.5" customHeight="1" x14ac:dyDescent="0.3">
      <c r="A69" s="60" t="s">
        <v>165</v>
      </c>
      <c r="B69" s="70" t="s">
        <v>34</v>
      </c>
      <c r="C69" s="136"/>
      <c r="D69" s="1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138"/>
    </row>
    <row r="70" spans="1:21" ht="12.75" customHeight="1" x14ac:dyDescent="0.25">
      <c r="A70" s="61" t="s">
        <v>400</v>
      </c>
      <c r="B70" s="72" t="s">
        <v>401</v>
      </c>
      <c r="C70" s="75">
        <v>2650</v>
      </c>
      <c r="D70" s="84"/>
      <c r="E70" s="75">
        <f t="shared" ref="E70:E96" si="14">SUM(C70:D70)</f>
        <v>2650</v>
      </c>
      <c r="F70" s="75">
        <v>156.80000000000001</v>
      </c>
      <c r="G70" s="75">
        <v>225.54</v>
      </c>
      <c r="H70" s="75">
        <v>220.24</v>
      </c>
      <c r="I70" s="75">
        <v>218.57</v>
      </c>
      <c r="J70" s="75"/>
      <c r="K70" s="75"/>
      <c r="L70" s="75"/>
      <c r="M70" s="75"/>
      <c r="N70" s="75"/>
      <c r="O70" s="75"/>
      <c r="P70" s="75"/>
      <c r="Q70" s="75"/>
      <c r="R70" s="75"/>
      <c r="S70" s="20">
        <f t="shared" ref="S70:S96" si="15">SUM(F70:R70)</f>
        <v>821.15000000000009</v>
      </c>
      <c r="T70" s="20">
        <f t="shared" ref="T70:T96" si="16">SUM(S70-E70)</f>
        <v>-1828.85</v>
      </c>
      <c r="U70" s="71">
        <f t="shared" ref="U70:U76" si="17">S70/E70</f>
        <v>0.30986792452830192</v>
      </c>
    </row>
    <row r="71" spans="1:21" ht="12.75" customHeight="1" x14ac:dyDescent="0.25">
      <c r="A71" s="61" t="s">
        <v>381</v>
      </c>
      <c r="B71" s="72" t="s">
        <v>441</v>
      </c>
      <c r="C71" s="28">
        <v>4600</v>
      </c>
      <c r="D71" s="22"/>
      <c r="E71" s="75">
        <f t="shared" si="14"/>
        <v>4600</v>
      </c>
      <c r="F71" s="22">
        <v>204.8</v>
      </c>
      <c r="G71" s="22">
        <v>559.22</v>
      </c>
      <c r="H71" s="22">
        <v>370.3</v>
      </c>
      <c r="I71" s="22">
        <v>0</v>
      </c>
      <c r="J71" s="22"/>
      <c r="K71" s="22"/>
      <c r="L71" s="22"/>
      <c r="M71" s="22"/>
      <c r="N71" s="22"/>
      <c r="O71" s="22"/>
      <c r="P71" s="22"/>
      <c r="Q71" s="22"/>
      <c r="R71" s="20"/>
      <c r="S71" s="20">
        <f t="shared" si="15"/>
        <v>1134.32</v>
      </c>
      <c r="T71" s="20">
        <f t="shared" si="16"/>
        <v>-3465.6800000000003</v>
      </c>
      <c r="U71" s="71">
        <f t="shared" si="17"/>
        <v>0.24659130434782608</v>
      </c>
    </row>
    <row r="72" spans="1:21" ht="12.75" customHeight="1" x14ac:dyDescent="0.25">
      <c r="A72" s="61" t="s">
        <v>258</v>
      </c>
      <c r="B72" s="8" t="s">
        <v>4</v>
      </c>
      <c r="C72" s="50">
        <v>50</v>
      </c>
      <c r="D72" s="22"/>
      <c r="E72" s="75">
        <f t="shared" si="14"/>
        <v>50</v>
      </c>
      <c r="F72" s="22"/>
      <c r="G72" s="22"/>
      <c r="H72" s="22"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0"/>
      <c r="S72" s="20">
        <f t="shared" si="15"/>
        <v>0</v>
      </c>
      <c r="T72" s="20">
        <f t="shared" si="16"/>
        <v>-50</v>
      </c>
      <c r="U72" s="71">
        <f t="shared" si="17"/>
        <v>0</v>
      </c>
    </row>
    <row r="73" spans="1:21" ht="12.75" customHeight="1" x14ac:dyDescent="0.25">
      <c r="A73" s="61" t="s">
        <v>275</v>
      </c>
      <c r="B73" s="8" t="s">
        <v>91</v>
      </c>
      <c r="C73" s="50">
        <v>6500</v>
      </c>
      <c r="D73" s="20"/>
      <c r="E73" s="75">
        <f t="shared" si="14"/>
        <v>6500</v>
      </c>
      <c r="F73" s="20"/>
      <c r="G73" s="20">
        <v>78.58</v>
      </c>
      <c r="H73" s="20">
        <v>0</v>
      </c>
      <c r="I73" s="22">
        <v>0</v>
      </c>
      <c r="J73" s="22"/>
      <c r="K73" s="22"/>
      <c r="L73" s="22"/>
      <c r="M73" s="22"/>
      <c r="N73" s="22"/>
      <c r="O73" s="22"/>
      <c r="P73" s="22"/>
      <c r="Q73" s="22"/>
      <c r="R73" s="22">
        <v>1030.52</v>
      </c>
      <c r="S73" s="20">
        <f t="shared" si="15"/>
        <v>1109.0999999999999</v>
      </c>
      <c r="T73" s="20">
        <f t="shared" si="16"/>
        <v>-5390.9</v>
      </c>
      <c r="U73" s="71">
        <f t="shared" si="17"/>
        <v>0.17063076923076922</v>
      </c>
    </row>
    <row r="74" spans="1:21" ht="12.75" customHeight="1" x14ac:dyDescent="0.25">
      <c r="A74" s="61" t="s">
        <v>259</v>
      </c>
      <c r="B74" s="8" t="s">
        <v>85</v>
      </c>
      <c r="C74" s="50">
        <v>6000</v>
      </c>
      <c r="D74" s="20"/>
      <c r="E74" s="75">
        <f t="shared" si="14"/>
        <v>6000</v>
      </c>
      <c r="F74" s="20"/>
      <c r="G74" s="20">
        <v>122.46</v>
      </c>
      <c r="H74" s="20">
        <v>0</v>
      </c>
      <c r="I74" s="22">
        <v>0</v>
      </c>
      <c r="J74" s="22"/>
      <c r="K74" s="22"/>
      <c r="L74" s="22"/>
      <c r="M74" s="22"/>
      <c r="N74" s="22"/>
      <c r="O74" s="22"/>
      <c r="P74" s="22"/>
      <c r="Q74" s="22"/>
      <c r="R74" s="22"/>
      <c r="S74" s="20">
        <f t="shared" si="15"/>
        <v>122.46</v>
      </c>
      <c r="T74" s="20">
        <f t="shared" si="16"/>
        <v>-5877.54</v>
      </c>
      <c r="U74" s="71">
        <f t="shared" si="17"/>
        <v>2.0409999999999998E-2</v>
      </c>
    </row>
    <row r="75" spans="1:21" ht="12.75" customHeight="1" x14ac:dyDescent="0.25">
      <c r="A75" s="61" t="s">
        <v>260</v>
      </c>
      <c r="B75" s="8" t="s">
        <v>173</v>
      </c>
      <c r="C75" s="50">
        <v>500</v>
      </c>
      <c r="D75" s="20"/>
      <c r="E75" s="75">
        <f t="shared" si="14"/>
        <v>500</v>
      </c>
      <c r="F75" s="20">
        <v>10.38</v>
      </c>
      <c r="G75" s="20">
        <v>38.409999999999997</v>
      </c>
      <c r="H75" s="20">
        <v>42.75</v>
      </c>
      <c r="I75" s="22">
        <v>19.39</v>
      </c>
      <c r="J75" s="22"/>
      <c r="K75" s="22"/>
      <c r="L75" s="22"/>
      <c r="M75" s="22"/>
      <c r="N75" s="22"/>
      <c r="O75" s="22"/>
      <c r="P75" s="22"/>
      <c r="Q75" s="22"/>
      <c r="R75" s="22"/>
      <c r="S75" s="20">
        <f t="shared" si="15"/>
        <v>110.92999999999999</v>
      </c>
      <c r="T75" s="20">
        <f t="shared" si="16"/>
        <v>-389.07</v>
      </c>
      <c r="U75" s="71">
        <f t="shared" si="17"/>
        <v>0.22185999999999997</v>
      </c>
    </row>
    <row r="76" spans="1:21" ht="12.75" customHeight="1" x14ac:dyDescent="0.25">
      <c r="A76" s="61" t="s">
        <v>261</v>
      </c>
      <c r="B76" s="8" t="s">
        <v>69</v>
      </c>
      <c r="C76" s="50">
        <v>275</v>
      </c>
      <c r="D76" s="20"/>
      <c r="E76" s="75">
        <f t="shared" si="14"/>
        <v>275</v>
      </c>
      <c r="F76" s="20">
        <v>11.72</v>
      </c>
      <c r="G76" s="20">
        <v>28.4</v>
      </c>
      <c r="H76" s="20">
        <v>28.4</v>
      </c>
      <c r="I76" s="22">
        <v>28.4</v>
      </c>
      <c r="J76" s="22"/>
      <c r="K76" s="22"/>
      <c r="L76" s="22"/>
      <c r="M76" s="22"/>
      <c r="N76" s="22"/>
      <c r="O76" s="22"/>
      <c r="P76" s="22"/>
      <c r="Q76" s="22"/>
      <c r="R76" s="22"/>
      <c r="S76" s="20">
        <f t="shared" si="15"/>
        <v>96.919999999999987</v>
      </c>
      <c r="T76" s="20">
        <f t="shared" si="16"/>
        <v>-178.08</v>
      </c>
      <c r="U76" s="71">
        <f t="shared" si="17"/>
        <v>0.3524363636363636</v>
      </c>
    </row>
    <row r="77" spans="1:21" ht="12.75" customHeight="1" x14ac:dyDescent="0.25">
      <c r="A77" s="61" t="s">
        <v>431</v>
      </c>
      <c r="B77" s="8" t="s">
        <v>90</v>
      </c>
      <c r="C77" s="50">
        <v>0</v>
      </c>
      <c r="D77" s="20"/>
      <c r="E77" s="75">
        <f t="shared" si="14"/>
        <v>0</v>
      </c>
      <c r="F77" s="20"/>
      <c r="G77" s="20"/>
      <c r="H77" s="20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0">
        <f t="shared" si="15"/>
        <v>0</v>
      </c>
      <c r="T77" s="20">
        <f t="shared" si="16"/>
        <v>0</v>
      </c>
      <c r="U77" s="71"/>
    </row>
    <row r="78" spans="1:21" ht="12.75" customHeight="1" x14ac:dyDescent="0.25">
      <c r="A78" s="61" t="s">
        <v>262</v>
      </c>
      <c r="B78" s="8" t="s">
        <v>8</v>
      </c>
      <c r="C78" s="50">
        <v>100000</v>
      </c>
      <c r="D78" s="20"/>
      <c r="E78" s="75">
        <f t="shared" si="14"/>
        <v>100000</v>
      </c>
      <c r="F78" s="20">
        <v>8822.23</v>
      </c>
      <c r="G78" s="20">
        <v>9016.0499999999993</v>
      </c>
      <c r="H78" s="20">
        <v>64.59</v>
      </c>
      <c r="I78" s="22">
        <v>59.94</v>
      </c>
      <c r="J78" s="22"/>
      <c r="K78" s="22"/>
      <c r="L78" s="22"/>
      <c r="M78" s="22"/>
      <c r="N78" s="22"/>
      <c r="O78" s="22"/>
      <c r="P78" s="22"/>
      <c r="Q78" s="22"/>
      <c r="R78" s="22"/>
      <c r="S78" s="20">
        <f t="shared" si="15"/>
        <v>17962.809999999998</v>
      </c>
      <c r="T78" s="20">
        <f t="shared" si="16"/>
        <v>-82037.19</v>
      </c>
      <c r="U78" s="71">
        <f t="shared" ref="U78:U93" si="18">S78/E78</f>
        <v>0.17962809999999999</v>
      </c>
    </row>
    <row r="79" spans="1:21" ht="12.75" customHeight="1" x14ac:dyDescent="0.25">
      <c r="A79" s="61" t="s">
        <v>411</v>
      </c>
      <c r="B79" s="8" t="s">
        <v>412</v>
      </c>
      <c r="C79" s="50">
        <v>500</v>
      </c>
      <c r="D79" s="20"/>
      <c r="E79" s="75">
        <f t="shared" si="14"/>
        <v>500</v>
      </c>
      <c r="F79" s="20"/>
      <c r="G79" s="20"/>
      <c r="H79" s="20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0">
        <f t="shared" si="15"/>
        <v>0</v>
      </c>
      <c r="T79" s="20">
        <f t="shared" si="16"/>
        <v>-500</v>
      </c>
      <c r="U79" s="71">
        <f t="shared" si="18"/>
        <v>0</v>
      </c>
    </row>
    <row r="80" spans="1:21" ht="12.75" customHeight="1" x14ac:dyDescent="0.25">
      <c r="A80" s="61" t="s">
        <v>263</v>
      </c>
      <c r="B80" s="8" t="s">
        <v>92</v>
      </c>
      <c r="C80" s="50">
        <v>1500</v>
      </c>
      <c r="D80" s="20"/>
      <c r="E80" s="75">
        <f t="shared" si="14"/>
        <v>1500</v>
      </c>
      <c r="F80" s="20">
        <v>1435.05</v>
      </c>
      <c r="G80" s="20"/>
      <c r="H80" s="20">
        <v>0</v>
      </c>
      <c r="I80" s="22">
        <v>0</v>
      </c>
      <c r="J80" s="22"/>
      <c r="K80" s="22"/>
      <c r="L80" s="22"/>
      <c r="M80" s="22"/>
      <c r="N80" s="22"/>
      <c r="O80" s="22"/>
      <c r="P80" s="22"/>
      <c r="Q80" s="22"/>
      <c r="R80" s="22"/>
      <c r="S80" s="20">
        <f t="shared" si="15"/>
        <v>1435.05</v>
      </c>
      <c r="T80" s="20">
        <f t="shared" si="16"/>
        <v>-64.950000000000045</v>
      </c>
      <c r="U80" s="71">
        <f t="shared" si="18"/>
        <v>0.95669999999999999</v>
      </c>
    </row>
    <row r="81" spans="1:21" ht="12.75" customHeight="1" x14ac:dyDescent="0.25">
      <c r="A81" s="61" t="s">
        <v>264</v>
      </c>
      <c r="B81" s="8" t="s">
        <v>178</v>
      </c>
      <c r="C81" s="50">
        <v>5000</v>
      </c>
      <c r="D81" s="20"/>
      <c r="E81" s="75">
        <f t="shared" si="14"/>
        <v>5000</v>
      </c>
      <c r="F81" s="20"/>
      <c r="G81" s="20">
        <v>423.72</v>
      </c>
      <c r="H81" s="20">
        <v>463.46</v>
      </c>
      <c r="I81" s="22">
        <v>847.44</v>
      </c>
      <c r="J81" s="22"/>
      <c r="K81" s="22"/>
      <c r="L81" s="22"/>
      <c r="M81" s="22"/>
      <c r="N81" s="22"/>
      <c r="O81" s="22"/>
      <c r="P81" s="22"/>
      <c r="Q81" s="22"/>
      <c r="R81" s="22"/>
      <c r="S81" s="20">
        <f t="shared" si="15"/>
        <v>1734.6200000000001</v>
      </c>
      <c r="T81" s="20">
        <f t="shared" si="16"/>
        <v>-3265.38</v>
      </c>
      <c r="U81" s="71">
        <f t="shared" si="18"/>
        <v>0.34692400000000001</v>
      </c>
    </row>
    <row r="82" spans="1:21" ht="12.75" customHeight="1" x14ac:dyDescent="0.25">
      <c r="A82" s="61" t="s">
        <v>265</v>
      </c>
      <c r="B82" s="8" t="s">
        <v>19</v>
      </c>
      <c r="C82" s="50">
        <v>40000</v>
      </c>
      <c r="D82" s="20"/>
      <c r="E82" s="75">
        <f t="shared" si="14"/>
        <v>40000</v>
      </c>
      <c r="F82" s="20">
        <v>2270.91</v>
      </c>
      <c r="G82" s="20">
        <v>241.75</v>
      </c>
      <c r="H82" s="20">
        <v>5938.17</v>
      </c>
      <c r="I82" s="22">
        <v>0</v>
      </c>
      <c r="J82" s="22"/>
      <c r="K82" s="22"/>
      <c r="L82" s="22"/>
      <c r="M82" s="22"/>
      <c r="N82" s="22"/>
      <c r="O82" s="22"/>
      <c r="P82" s="22"/>
      <c r="Q82" s="22"/>
      <c r="R82" s="22"/>
      <c r="S82" s="20">
        <f t="shared" si="15"/>
        <v>8450.83</v>
      </c>
      <c r="T82" s="20">
        <f t="shared" si="16"/>
        <v>-31549.17</v>
      </c>
      <c r="U82" s="71">
        <f t="shared" si="18"/>
        <v>0.21127075000000001</v>
      </c>
    </row>
    <row r="83" spans="1:21" ht="12.75" customHeight="1" x14ac:dyDescent="0.25">
      <c r="A83" s="61" t="s">
        <v>373</v>
      </c>
      <c r="B83" s="8" t="s">
        <v>374</v>
      </c>
      <c r="C83" s="50">
        <v>6000</v>
      </c>
      <c r="D83" s="20"/>
      <c r="E83" s="75">
        <f t="shared" si="14"/>
        <v>6000</v>
      </c>
      <c r="F83" s="20"/>
      <c r="G83" s="20"/>
      <c r="H83" s="20">
        <v>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0">
        <f t="shared" si="15"/>
        <v>0</v>
      </c>
      <c r="T83" s="20">
        <f t="shared" si="16"/>
        <v>-6000</v>
      </c>
      <c r="U83" s="71">
        <f t="shared" si="18"/>
        <v>0</v>
      </c>
    </row>
    <row r="84" spans="1:21" ht="12.75" customHeight="1" x14ac:dyDescent="0.25">
      <c r="A84" s="61" t="s">
        <v>266</v>
      </c>
      <c r="B84" s="8" t="s">
        <v>32</v>
      </c>
      <c r="C84" s="50">
        <v>65000</v>
      </c>
      <c r="D84" s="20"/>
      <c r="E84" s="75">
        <f t="shared" si="14"/>
        <v>65000</v>
      </c>
      <c r="F84" s="20"/>
      <c r="G84" s="20">
        <v>2500</v>
      </c>
      <c r="H84" s="20">
        <v>0</v>
      </c>
      <c r="I84" s="22">
        <v>759.32</v>
      </c>
      <c r="J84" s="22"/>
      <c r="K84" s="22"/>
      <c r="L84" s="22"/>
      <c r="M84" s="22"/>
      <c r="N84" s="22"/>
      <c r="O84" s="22"/>
      <c r="P84" s="22"/>
      <c r="Q84" s="22"/>
      <c r="R84" s="22"/>
      <c r="S84" s="20">
        <f t="shared" si="15"/>
        <v>3259.32</v>
      </c>
      <c r="T84" s="20">
        <f t="shared" si="16"/>
        <v>-61740.68</v>
      </c>
      <c r="U84" s="71">
        <f t="shared" si="18"/>
        <v>5.0143384615384617E-2</v>
      </c>
    </row>
    <row r="85" spans="1:21" ht="12.75" customHeight="1" x14ac:dyDescent="0.25">
      <c r="A85" s="61" t="s">
        <v>432</v>
      </c>
      <c r="B85" s="8" t="s">
        <v>436</v>
      </c>
      <c r="C85" s="50">
        <v>8000</v>
      </c>
      <c r="D85" s="20"/>
      <c r="E85" s="75">
        <f t="shared" si="14"/>
        <v>8000</v>
      </c>
      <c r="F85" s="20"/>
      <c r="G85" s="20"/>
      <c r="H85" s="20">
        <v>1624.9</v>
      </c>
      <c r="I85" s="22">
        <v>0</v>
      </c>
      <c r="J85" s="22"/>
      <c r="K85" s="22"/>
      <c r="L85" s="22"/>
      <c r="M85" s="22"/>
      <c r="N85" s="22"/>
      <c r="O85" s="22"/>
      <c r="P85" s="22"/>
      <c r="Q85" s="22"/>
      <c r="R85" s="22"/>
      <c r="S85" s="20">
        <f t="shared" si="15"/>
        <v>1624.9</v>
      </c>
      <c r="T85" s="20">
        <f t="shared" si="16"/>
        <v>-6375.1</v>
      </c>
      <c r="U85" s="71">
        <f t="shared" si="18"/>
        <v>0.2031125</v>
      </c>
    </row>
    <row r="86" spans="1:21" ht="12.75" customHeight="1" x14ac:dyDescent="0.25">
      <c r="A86" s="61" t="s">
        <v>419</v>
      </c>
      <c r="B86" s="8" t="s">
        <v>182</v>
      </c>
      <c r="C86" s="50">
        <v>5000</v>
      </c>
      <c r="D86" s="20"/>
      <c r="E86" s="75">
        <f t="shared" si="14"/>
        <v>5000</v>
      </c>
      <c r="F86" s="20"/>
      <c r="G86" s="20">
        <v>56.69</v>
      </c>
      <c r="H86" s="20">
        <v>160.5</v>
      </c>
      <c r="I86" s="22">
        <v>0</v>
      </c>
      <c r="J86" s="22"/>
      <c r="K86" s="22"/>
      <c r="L86" s="22"/>
      <c r="M86" s="22"/>
      <c r="N86" s="22"/>
      <c r="O86" s="22"/>
      <c r="P86" s="22"/>
      <c r="Q86" s="22"/>
      <c r="R86" s="22">
        <v>2741.32</v>
      </c>
      <c r="S86" s="20">
        <f t="shared" si="15"/>
        <v>2958.51</v>
      </c>
      <c r="T86" s="20">
        <f t="shared" si="16"/>
        <v>-2041.4899999999998</v>
      </c>
      <c r="U86" s="71">
        <f t="shared" si="18"/>
        <v>0.59170200000000006</v>
      </c>
    </row>
    <row r="87" spans="1:21" ht="12.75" customHeight="1" x14ac:dyDescent="0.25">
      <c r="A87" s="61" t="s">
        <v>267</v>
      </c>
      <c r="B87" s="8" t="s">
        <v>183</v>
      </c>
      <c r="C87" s="50">
        <v>6000</v>
      </c>
      <c r="D87" s="20"/>
      <c r="E87" s="75">
        <f t="shared" si="14"/>
        <v>6000</v>
      </c>
      <c r="F87" s="20">
        <v>193.69</v>
      </c>
      <c r="G87" s="20">
        <v>109.56</v>
      </c>
      <c r="H87" s="20">
        <v>1687.5</v>
      </c>
      <c r="I87" s="22">
        <v>-862.5</v>
      </c>
      <c r="J87" s="22"/>
      <c r="K87" s="22"/>
      <c r="L87" s="22"/>
      <c r="M87" s="22"/>
      <c r="N87" s="22"/>
      <c r="O87" s="22"/>
      <c r="P87" s="22"/>
      <c r="Q87" s="22"/>
      <c r="R87" s="22"/>
      <c r="S87" s="20">
        <f t="shared" si="15"/>
        <v>1128.25</v>
      </c>
      <c r="T87" s="20">
        <f t="shared" si="16"/>
        <v>-4871.75</v>
      </c>
      <c r="U87" s="71">
        <f t="shared" si="18"/>
        <v>0.18804166666666666</v>
      </c>
    </row>
    <row r="88" spans="1:21" ht="12.75" customHeight="1" x14ac:dyDescent="0.25">
      <c r="A88" s="61" t="s">
        <v>156</v>
      </c>
      <c r="B88" s="8" t="s">
        <v>188</v>
      </c>
      <c r="C88" s="50">
        <v>70000</v>
      </c>
      <c r="D88" s="20"/>
      <c r="E88" s="75">
        <f t="shared" si="14"/>
        <v>70000</v>
      </c>
      <c r="F88" s="20">
        <v>7120</v>
      </c>
      <c r="G88" s="20">
        <v>5638.5</v>
      </c>
      <c r="H88" s="20">
        <v>5506</v>
      </c>
      <c r="I88" s="22">
        <v>5464.25</v>
      </c>
      <c r="J88" s="22"/>
      <c r="K88" s="22"/>
      <c r="L88" s="22"/>
      <c r="M88" s="22"/>
      <c r="N88" s="22"/>
      <c r="O88" s="22"/>
      <c r="P88" s="22"/>
      <c r="Q88" s="22"/>
      <c r="R88" s="22"/>
      <c r="S88" s="20">
        <f t="shared" si="15"/>
        <v>23728.75</v>
      </c>
      <c r="T88" s="20">
        <f t="shared" si="16"/>
        <v>-46271.25</v>
      </c>
      <c r="U88" s="71">
        <f t="shared" si="18"/>
        <v>0.33898214285714284</v>
      </c>
    </row>
    <row r="89" spans="1:21" ht="12.75" customHeight="1" x14ac:dyDescent="0.25">
      <c r="A89" s="61" t="s">
        <v>268</v>
      </c>
      <c r="B89" s="8" t="s">
        <v>189</v>
      </c>
      <c r="C89" s="50">
        <v>25000</v>
      </c>
      <c r="D89" s="20"/>
      <c r="E89" s="75">
        <f t="shared" si="14"/>
        <v>25000</v>
      </c>
      <c r="F89" s="20">
        <v>5055.8599999999997</v>
      </c>
      <c r="G89" s="20">
        <v>2571.91</v>
      </c>
      <c r="H89" s="20">
        <v>1650.58</v>
      </c>
      <c r="I89" s="22">
        <v>2249.81</v>
      </c>
      <c r="J89" s="22"/>
      <c r="K89" s="22"/>
      <c r="L89" s="22"/>
      <c r="M89" s="22"/>
      <c r="N89" s="22"/>
      <c r="O89" s="22"/>
      <c r="P89" s="22"/>
      <c r="Q89" s="22"/>
      <c r="R89" s="22"/>
      <c r="S89" s="20">
        <f t="shared" si="15"/>
        <v>11528.159999999998</v>
      </c>
      <c r="T89" s="20">
        <f t="shared" si="16"/>
        <v>-13471.840000000002</v>
      </c>
      <c r="U89" s="71">
        <f t="shared" si="18"/>
        <v>0.46112639999999994</v>
      </c>
    </row>
    <row r="90" spans="1:21" ht="12.75" customHeight="1" x14ac:dyDescent="0.25">
      <c r="A90" s="61" t="s">
        <v>269</v>
      </c>
      <c r="B90" s="8" t="s">
        <v>190</v>
      </c>
      <c r="C90" s="50">
        <v>500</v>
      </c>
      <c r="D90" s="20"/>
      <c r="E90" s="75">
        <f t="shared" si="14"/>
        <v>500</v>
      </c>
      <c r="F90" s="20"/>
      <c r="G90" s="20">
        <v>26.73</v>
      </c>
      <c r="H90" s="20">
        <v>0</v>
      </c>
      <c r="I90" s="22">
        <v>285.42</v>
      </c>
      <c r="J90" s="22"/>
      <c r="K90" s="22"/>
      <c r="L90" s="22"/>
      <c r="M90" s="22"/>
      <c r="N90" s="22"/>
      <c r="O90" s="22"/>
      <c r="P90" s="22"/>
      <c r="Q90" s="22"/>
      <c r="R90" s="22"/>
      <c r="S90" s="20">
        <f t="shared" si="15"/>
        <v>312.15000000000003</v>
      </c>
      <c r="T90" s="20">
        <f t="shared" si="16"/>
        <v>-187.84999999999997</v>
      </c>
      <c r="U90" s="71">
        <f t="shared" si="18"/>
        <v>0.62430000000000008</v>
      </c>
    </row>
    <row r="91" spans="1:21" ht="12.75" customHeight="1" x14ac:dyDescent="0.25">
      <c r="A91" s="61" t="s">
        <v>270</v>
      </c>
      <c r="B91" s="8" t="s">
        <v>11</v>
      </c>
      <c r="C91" s="50">
        <v>6500</v>
      </c>
      <c r="D91" s="20"/>
      <c r="E91" s="75">
        <f t="shared" si="14"/>
        <v>6500</v>
      </c>
      <c r="F91" s="20">
        <v>472.14</v>
      </c>
      <c r="G91" s="20">
        <v>1315.69</v>
      </c>
      <c r="H91" s="20">
        <v>1294.82</v>
      </c>
      <c r="I91" s="22">
        <v>1327.12</v>
      </c>
      <c r="J91" s="22"/>
      <c r="K91" s="22"/>
      <c r="L91" s="22"/>
      <c r="M91" s="22"/>
      <c r="N91" s="22"/>
      <c r="O91" s="22"/>
      <c r="P91" s="22"/>
      <c r="Q91" s="22"/>
      <c r="R91" s="22"/>
      <c r="S91" s="20">
        <f t="shared" si="15"/>
        <v>4409.7699999999995</v>
      </c>
      <c r="T91" s="20">
        <f t="shared" si="16"/>
        <v>-2090.2300000000005</v>
      </c>
      <c r="U91" s="71">
        <f t="shared" si="18"/>
        <v>0.67842615384615379</v>
      </c>
    </row>
    <row r="92" spans="1:21" ht="12.75" customHeight="1" x14ac:dyDescent="0.25">
      <c r="A92" s="61" t="s">
        <v>271</v>
      </c>
      <c r="B92" s="8" t="s">
        <v>126</v>
      </c>
      <c r="C92" s="50">
        <v>13500</v>
      </c>
      <c r="D92" s="20"/>
      <c r="E92" s="75">
        <f t="shared" si="14"/>
        <v>13500</v>
      </c>
      <c r="F92" s="20">
        <v>1387.16</v>
      </c>
      <c r="G92" s="20">
        <v>1105.29</v>
      </c>
      <c r="H92" s="20">
        <v>1006.85</v>
      </c>
      <c r="I92" s="22">
        <v>1009.73</v>
      </c>
      <c r="J92" s="22"/>
      <c r="K92" s="22"/>
      <c r="L92" s="22"/>
      <c r="M92" s="22"/>
      <c r="N92" s="22"/>
      <c r="O92" s="22"/>
      <c r="P92" s="22"/>
      <c r="Q92" s="22"/>
      <c r="R92" s="22"/>
      <c r="S92" s="20">
        <f t="shared" si="15"/>
        <v>4509.03</v>
      </c>
      <c r="T92" s="20">
        <f t="shared" si="16"/>
        <v>-8990.9700000000012</v>
      </c>
      <c r="U92" s="71">
        <f t="shared" si="18"/>
        <v>0.3340022222222222</v>
      </c>
    </row>
    <row r="93" spans="1:21" ht="12.75" customHeight="1" x14ac:dyDescent="0.25">
      <c r="A93" s="61" t="s">
        <v>383</v>
      </c>
      <c r="B93" s="8" t="s">
        <v>384</v>
      </c>
      <c r="C93" s="50">
        <v>500</v>
      </c>
      <c r="D93" s="24"/>
      <c r="E93" s="75">
        <f t="shared" si="14"/>
        <v>500</v>
      </c>
      <c r="F93" s="20"/>
      <c r="G93" s="20"/>
      <c r="H93" s="20">
        <v>38.380000000000003</v>
      </c>
      <c r="I93" s="22">
        <v>0</v>
      </c>
      <c r="J93" s="22"/>
      <c r="K93" s="22"/>
      <c r="L93" s="22"/>
      <c r="M93" s="22"/>
      <c r="N93" s="22"/>
      <c r="O93" s="22"/>
      <c r="P93" s="22"/>
      <c r="Q93" s="22"/>
      <c r="R93" s="22"/>
      <c r="S93" s="20">
        <f t="shared" si="15"/>
        <v>38.380000000000003</v>
      </c>
      <c r="T93" s="20">
        <f t="shared" si="16"/>
        <v>-461.62</v>
      </c>
      <c r="U93" s="71">
        <f t="shared" si="18"/>
        <v>7.6760000000000009E-2</v>
      </c>
    </row>
    <row r="94" spans="1:21" ht="12.75" customHeight="1" x14ac:dyDescent="0.25">
      <c r="A94" s="61" t="s">
        <v>272</v>
      </c>
      <c r="B94" s="8" t="s">
        <v>14</v>
      </c>
      <c r="C94" s="50"/>
      <c r="D94" s="24"/>
      <c r="E94" s="75">
        <f t="shared" si="14"/>
        <v>0</v>
      </c>
      <c r="F94" s="20"/>
      <c r="G94" s="20"/>
      <c r="H94" s="20">
        <v>0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0">
        <f t="shared" si="15"/>
        <v>0</v>
      </c>
      <c r="T94" s="20">
        <f t="shared" si="16"/>
        <v>0</v>
      </c>
      <c r="U94" s="71"/>
    </row>
    <row r="95" spans="1:21" ht="12.75" customHeight="1" x14ac:dyDescent="0.25">
      <c r="A95" s="63" t="s">
        <v>273</v>
      </c>
      <c r="B95" s="8" t="s">
        <v>89</v>
      </c>
      <c r="C95" s="28">
        <v>500</v>
      </c>
      <c r="D95" s="20"/>
      <c r="E95" s="75">
        <f t="shared" si="14"/>
        <v>500</v>
      </c>
      <c r="F95" s="20"/>
      <c r="G95" s="20"/>
      <c r="H95" s="20">
        <v>0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>
        <f t="shared" si="15"/>
        <v>0</v>
      </c>
      <c r="T95" s="20">
        <f t="shared" si="16"/>
        <v>-500</v>
      </c>
      <c r="U95" s="71">
        <f>S95/E95</f>
        <v>0</v>
      </c>
    </row>
    <row r="96" spans="1:21" s="14" customFormat="1" ht="12.75" customHeight="1" x14ac:dyDescent="0.3">
      <c r="A96" s="63" t="s">
        <v>274</v>
      </c>
      <c r="B96" s="8" t="s">
        <v>33</v>
      </c>
      <c r="C96" s="28">
        <v>500</v>
      </c>
      <c r="D96" s="20"/>
      <c r="E96" s="75">
        <f t="shared" si="14"/>
        <v>500</v>
      </c>
      <c r="F96" s="20">
        <v>49.35</v>
      </c>
      <c r="G96" s="20">
        <v>51.55</v>
      </c>
      <c r="H96" s="20">
        <v>51.55</v>
      </c>
      <c r="I96" s="20">
        <v>51.55</v>
      </c>
      <c r="J96" s="20"/>
      <c r="K96" s="20"/>
      <c r="L96" s="20"/>
      <c r="M96" s="20"/>
      <c r="N96" s="20"/>
      <c r="O96" s="20"/>
      <c r="P96" s="20"/>
      <c r="Q96" s="20"/>
      <c r="R96" s="20"/>
      <c r="S96" s="20">
        <f t="shared" si="15"/>
        <v>204</v>
      </c>
      <c r="T96" s="20">
        <f t="shared" si="16"/>
        <v>-296</v>
      </c>
      <c r="U96" s="71">
        <f>S96/E96</f>
        <v>0.40799999999999997</v>
      </c>
    </row>
    <row r="97" spans="1:21" s="14" customFormat="1" ht="12.75" customHeight="1" x14ac:dyDescent="0.3">
      <c r="A97" s="59"/>
      <c r="B97" s="19" t="s">
        <v>15</v>
      </c>
      <c r="C97" s="25">
        <f>SUM(C70:C96)</f>
        <v>374575</v>
      </c>
      <c r="D97" s="25">
        <f>SUM(D72:D96)</f>
        <v>0</v>
      </c>
      <c r="E97" s="25">
        <f t="shared" ref="E97:Q97" si="19">SUM(E70:E96)</f>
        <v>374575</v>
      </c>
      <c r="F97" s="25">
        <f t="shared" si="19"/>
        <v>27190.09</v>
      </c>
      <c r="G97" s="25">
        <f t="shared" si="19"/>
        <v>24110.049999999996</v>
      </c>
      <c r="H97" s="25">
        <f t="shared" si="19"/>
        <v>20148.989999999998</v>
      </c>
      <c r="I97" s="25">
        <f t="shared" si="19"/>
        <v>11458.439999999999</v>
      </c>
      <c r="J97" s="25">
        <f t="shared" si="19"/>
        <v>0</v>
      </c>
      <c r="K97" s="25">
        <f t="shared" si="19"/>
        <v>0</v>
      </c>
      <c r="L97" s="25">
        <f t="shared" si="19"/>
        <v>0</v>
      </c>
      <c r="M97" s="25">
        <f t="shared" si="19"/>
        <v>0</v>
      </c>
      <c r="N97" s="25">
        <f t="shared" si="19"/>
        <v>0</v>
      </c>
      <c r="O97" s="25">
        <f t="shared" si="19"/>
        <v>0</v>
      </c>
      <c r="P97" s="25">
        <f t="shared" si="19"/>
        <v>0</v>
      </c>
      <c r="Q97" s="25">
        <f t="shared" si="19"/>
        <v>0</v>
      </c>
      <c r="R97" s="25">
        <f>SUM(R72:R96)</f>
        <v>3771.84</v>
      </c>
      <c r="S97" s="25">
        <f>SUM(S70:S96)</f>
        <v>86679.41</v>
      </c>
      <c r="T97" s="25">
        <f>SUM(T71:T96)</f>
        <v>-286066.74</v>
      </c>
      <c r="U97" s="89">
        <f>S97/E97</f>
        <v>0.231407355002336</v>
      </c>
    </row>
    <row r="98" spans="1:21" s="14" customFormat="1" ht="12.75" customHeight="1" x14ac:dyDescent="0.3">
      <c r="A98" s="59"/>
      <c r="B98" s="9" t="s">
        <v>460</v>
      </c>
      <c r="C98" s="20"/>
      <c r="D98" s="25"/>
      <c r="E98" s="20">
        <f>SUM(C98:D98)</f>
        <v>0</v>
      </c>
      <c r="F98" s="25"/>
      <c r="G98" s="25"/>
      <c r="H98" s="20"/>
      <c r="I98" s="20"/>
      <c r="J98" s="20"/>
      <c r="K98" s="25"/>
      <c r="L98" s="25"/>
      <c r="M98" s="25"/>
      <c r="N98" s="25"/>
      <c r="O98" s="25"/>
      <c r="P98" s="25"/>
      <c r="Q98" s="25"/>
      <c r="R98" s="25"/>
      <c r="S98" s="20">
        <f>SUM(F98:Q98)</f>
        <v>0</v>
      </c>
      <c r="T98" s="20">
        <f>SUM(S98-E98)</f>
        <v>0</v>
      </c>
      <c r="U98" s="89"/>
    </row>
    <row r="99" spans="1:21" s="14" customFormat="1" ht="12.75" customHeight="1" x14ac:dyDescent="0.3">
      <c r="A99" s="59"/>
      <c r="B99" s="19" t="s">
        <v>118</v>
      </c>
      <c r="C99" s="25">
        <f>SUM(C97:C98)</f>
        <v>374575</v>
      </c>
      <c r="D99" s="25"/>
      <c r="E99" s="25">
        <f t="shared" ref="E99:Q99" si="20">SUM(E97:E98)</f>
        <v>374575</v>
      </c>
      <c r="F99" s="25">
        <f t="shared" si="20"/>
        <v>27190.09</v>
      </c>
      <c r="G99" s="25">
        <f t="shared" si="20"/>
        <v>24110.049999999996</v>
      </c>
      <c r="H99" s="25">
        <f t="shared" si="20"/>
        <v>20148.989999999998</v>
      </c>
      <c r="I99" s="25">
        <f t="shared" si="20"/>
        <v>11458.439999999999</v>
      </c>
      <c r="J99" s="25">
        <f t="shared" si="20"/>
        <v>0</v>
      </c>
      <c r="K99" s="25">
        <f t="shared" si="20"/>
        <v>0</v>
      </c>
      <c r="L99" s="25">
        <f t="shared" si="20"/>
        <v>0</v>
      </c>
      <c r="M99" s="25">
        <f t="shared" si="20"/>
        <v>0</v>
      </c>
      <c r="N99" s="25">
        <f t="shared" si="20"/>
        <v>0</v>
      </c>
      <c r="O99" s="25">
        <f t="shared" si="20"/>
        <v>0</v>
      </c>
      <c r="P99" s="25">
        <f t="shared" si="20"/>
        <v>0</v>
      </c>
      <c r="Q99" s="25">
        <f t="shared" si="20"/>
        <v>0</v>
      </c>
      <c r="R99" s="25"/>
      <c r="S99" s="25">
        <f>SUM(S97:S98)</f>
        <v>86679.41</v>
      </c>
      <c r="T99" s="25">
        <f>SUM(T97:T98)</f>
        <v>-286066.74</v>
      </c>
      <c r="U99" s="89"/>
    </row>
    <row r="100" spans="1:21" s="14" customFormat="1" ht="12.75" customHeight="1" x14ac:dyDescent="0.3">
      <c r="A100" s="59"/>
      <c r="B100" s="15"/>
      <c r="C100" s="33"/>
      <c r="D100" s="33"/>
      <c r="E100" s="29" t="s">
        <v>549</v>
      </c>
      <c r="F100" s="98">
        <v>24478.77</v>
      </c>
      <c r="G100" s="98">
        <v>42398.869999999995</v>
      </c>
      <c r="H100" s="98">
        <v>25122.01</v>
      </c>
      <c r="I100" s="98">
        <v>24322.27</v>
      </c>
      <c r="J100" s="98">
        <v>26156.519999999997</v>
      </c>
      <c r="K100" s="98">
        <v>21805.62</v>
      </c>
      <c r="L100" s="98">
        <v>23528.49</v>
      </c>
      <c r="M100" s="98">
        <v>60438.2</v>
      </c>
      <c r="N100" s="98">
        <v>24923.57</v>
      </c>
      <c r="O100" s="98">
        <v>22905.920000000002</v>
      </c>
      <c r="P100" s="98">
        <v>23937.539999999997</v>
      </c>
      <c r="Q100" s="98">
        <v>21909.949999999997</v>
      </c>
      <c r="R100" s="33"/>
      <c r="S100" s="100" cm="1">
        <f t="array" ref="S100">SUMPRODUCT((F99:Q99&lt;&gt;0)*(F100:Q100))</f>
        <v>116321.92</v>
      </c>
      <c r="T100" s="33"/>
      <c r="U100" s="91"/>
    </row>
    <row r="101" spans="1:21" s="14" customFormat="1" ht="12.75" customHeight="1" x14ac:dyDescent="0.3">
      <c r="A101" s="59"/>
      <c r="B101" s="15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91"/>
    </row>
    <row r="102" spans="1:21" s="14" customFormat="1" ht="12.75" customHeight="1" x14ac:dyDescent="0.3">
      <c r="A102" s="59"/>
      <c r="B102" s="15"/>
      <c r="C102" s="15"/>
      <c r="D102" s="13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135"/>
    </row>
    <row r="103" spans="1:21" ht="12.75" customHeight="1" x14ac:dyDescent="0.3">
      <c r="A103" s="60" t="s">
        <v>164</v>
      </c>
      <c r="B103" s="11" t="s">
        <v>16</v>
      </c>
      <c r="C103" s="139"/>
      <c r="D103" s="1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138"/>
    </row>
    <row r="104" spans="1:21" ht="12.75" customHeight="1" x14ac:dyDescent="0.25">
      <c r="A104" s="61" t="s">
        <v>405</v>
      </c>
      <c r="B104" s="72" t="s">
        <v>401</v>
      </c>
      <c r="C104" s="86">
        <v>2000</v>
      </c>
      <c r="D104" s="85"/>
      <c r="E104" s="75">
        <f t="shared" ref="E104:E137" si="21">SUM(C104:D104)</f>
        <v>2000</v>
      </c>
      <c r="F104" s="75">
        <v>92.58</v>
      </c>
      <c r="G104" s="75">
        <v>160.82</v>
      </c>
      <c r="H104" s="75">
        <v>1044.73</v>
      </c>
      <c r="I104" s="75">
        <v>978.74</v>
      </c>
      <c r="J104" s="75"/>
      <c r="K104" s="75"/>
      <c r="L104" s="75"/>
      <c r="M104" s="75"/>
      <c r="N104" s="75"/>
      <c r="O104" s="75"/>
      <c r="P104" s="75"/>
      <c r="Q104" s="75"/>
      <c r="R104" s="75"/>
      <c r="S104" s="20">
        <f t="shared" ref="S104:S133" si="22">SUM(F104:R104)</f>
        <v>2276.87</v>
      </c>
      <c r="T104" s="20">
        <f t="shared" ref="T104:T133" si="23">SUM(S104-E104)</f>
        <v>276.86999999999989</v>
      </c>
      <c r="U104" s="71">
        <f>S104/E104</f>
        <v>1.1384349999999999</v>
      </c>
    </row>
    <row r="105" spans="1:21" ht="12.75" customHeight="1" x14ac:dyDescent="0.25">
      <c r="A105" s="61" t="s">
        <v>276</v>
      </c>
      <c r="B105" s="8" t="s">
        <v>23</v>
      </c>
      <c r="C105" s="30">
        <v>1500</v>
      </c>
      <c r="D105" s="22"/>
      <c r="E105" s="75">
        <f t="shared" si="21"/>
        <v>1500</v>
      </c>
      <c r="F105" s="22">
        <v>103.14</v>
      </c>
      <c r="G105" s="22">
        <v>127.36</v>
      </c>
      <c r="H105" s="22">
        <v>127.36</v>
      </c>
      <c r="I105" s="22">
        <v>127.36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0">
        <f t="shared" si="22"/>
        <v>485.22</v>
      </c>
      <c r="T105" s="20">
        <f t="shared" si="23"/>
        <v>-1014.78</v>
      </c>
      <c r="U105" s="71">
        <f>S105/E105</f>
        <v>0.32348000000000005</v>
      </c>
    </row>
    <row r="106" spans="1:21" ht="12.75" customHeight="1" x14ac:dyDescent="0.25">
      <c r="A106" s="61" t="s">
        <v>497</v>
      </c>
      <c r="B106" s="8" t="s">
        <v>18</v>
      </c>
      <c r="C106" s="30">
        <v>270</v>
      </c>
      <c r="D106" s="22"/>
      <c r="E106" s="75">
        <f t="shared" si="21"/>
        <v>270</v>
      </c>
      <c r="F106" s="22"/>
      <c r="G106" s="22"/>
      <c r="H106" s="22">
        <v>0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0">
        <f t="shared" si="22"/>
        <v>0</v>
      </c>
      <c r="T106" s="20">
        <f t="shared" si="23"/>
        <v>-270</v>
      </c>
      <c r="U106" s="71"/>
    </row>
    <row r="107" spans="1:21" ht="12.75" customHeight="1" x14ac:dyDescent="0.25">
      <c r="A107" s="61" t="s">
        <v>413</v>
      </c>
      <c r="B107" s="8" t="s">
        <v>414</v>
      </c>
      <c r="C107" s="30">
        <v>100</v>
      </c>
      <c r="D107" s="22"/>
      <c r="E107" s="75">
        <f t="shared" si="21"/>
        <v>100</v>
      </c>
      <c r="F107" s="22">
        <v>-34.619999999999997</v>
      </c>
      <c r="G107" s="22">
        <v>34.619999999999997</v>
      </c>
      <c r="H107" s="22">
        <v>0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0">
        <f t="shared" si="22"/>
        <v>0</v>
      </c>
      <c r="T107" s="20">
        <f t="shared" si="23"/>
        <v>-100</v>
      </c>
      <c r="U107" s="71"/>
    </row>
    <row r="108" spans="1:21" ht="12.75" customHeight="1" x14ac:dyDescent="0.25">
      <c r="A108" s="61" t="s">
        <v>277</v>
      </c>
      <c r="B108" s="8" t="s">
        <v>17</v>
      </c>
      <c r="C108" s="21">
        <v>0</v>
      </c>
      <c r="D108" s="20"/>
      <c r="E108" s="75">
        <f t="shared" si="21"/>
        <v>0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>
        <f t="shared" si="22"/>
        <v>0</v>
      </c>
      <c r="T108" s="20">
        <f t="shared" si="23"/>
        <v>0</v>
      </c>
      <c r="U108" s="71"/>
    </row>
    <row r="109" spans="1:21" ht="12.75" customHeight="1" x14ac:dyDescent="0.25">
      <c r="A109" s="61" t="s">
        <v>278</v>
      </c>
      <c r="B109" s="8" t="s">
        <v>4</v>
      </c>
      <c r="C109" s="21">
        <v>200</v>
      </c>
      <c r="D109" s="20"/>
      <c r="E109" s="75">
        <f t="shared" si="21"/>
        <v>200</v>
      </c>
      <c r="F109" s="20">
        <v>73</v>
      </c>
      <c r="G109" s="20"/>
      <c r="H109" s="20">
        <v>0</v>
      </c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>
        <f t="shared" si="22"/>
        <v>73</v>
      </c>
      <c r="T109" s="20">
        <f t="shared" si="23"/>
        <v>-127</v>
      </c>
      <c r="U109" s="71">
        <f>S109/E109</f>
        <v>0.36499999999999999</v>
      </c>
    </row>
    <row r="110" spans="1:21" ht="12.75" customHeight="1" x14ac:dyDescent="0.25">
      <c r="A110" s="61" t="s">
        <v>385</v>
      </c>
      <c r="B110" s="8" t="s">
        <v>386</v>
      </c>
      <c r="C110" s="21">
        <v>75000</v>
      </c>
      <c r="D110" s="20"/>
      <c r="E110" s="75">
        <f t="shared" si="21"/>
        <v>75000</v>
      </c>
      <c r="F110" s="20"/>
      <c r="G110" s="20"/>
      <c r="H110" s="20">
        <v>128.35</v>
      </c>
      <c r="I110" s="20">
        <v>476.63</v>
      </c>
      <c r="J110" s="20"/>
      <c r="K110" s="20"/>
      <c r="L110" s="20"/>
      <c r="M110" s="20"/>
      <c r="N110" s="20"/>
      <c r="O110" s="20"/>
      <c r="P110" s="20"/>
      <c r="Q110" s="20"/>
      <c r="R110" s="20">
        <v>123871.6</v>
      </c>
      <c r="S110" s="20">
        <f t="shared" si="22"/>
        <v>124476.58</v>
      </c>
      <c r="T110" s="20">
        <f t="shared" si="23"/>
        <v>49476.58</v>
      </c>
      <c r="U110" s="71">
        <f>S110/E110</f>
        <v>1.6596877333333333</v>
      </c>
    </row>
    <row r="111" spans="1:21" ht="12.75" customHeight="1" x14ac:dyDescent="0.25">
      <c r="A111" s="61" t="s">
        <v>279</v>
      </c>
      <c r="B111" s="8" t="s">
        <v>172</v>
      </c>
      <c r="C111" s="21">
        <v>0</v>
      </c>
      <c r="D111" s="20"/>
      <c r="E111" s="75">
        <f t="shared" si="21"/>
        <v>0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>
        <f t="shared" si="22"/>
        <v>0</v>
      </c>
      <c r="T111" s="20">
        <f t="shared" si="23"/>
        <v>0</v>
      </c>
      <c r="U111" s="71"/>
    </row>
    <row r="112" spans="1:21" ht="12.75" customHeight="1" x14ac:dyDescent="0.25">
      <c r="A112" s="61" t="s">
        <v>484</v>
      </c>
      <c r="B112" s="8" t="s">
        <v>485</v>
      </c>
      <c r="C112" s="21">
        <v>250</v>
      </c>
      <c r="D112" s="20"/>
      <c r="E112" s="75">
        <f t="shared" si="21"/>
        <v>250</v>
      </c>
      <c r="F112" s="20"/>
      <c r="G112" s="20"/>
      <c r="H112" s="20"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>
        <f t="shared" si="22"/>
        <v>0</v>
      </c>
      <c r="T112" s="20">
        <f t="shared" si="23"/>
        <v>-250</v>
      </c>
      <c r="U112" s="71">
        <v>0</v>
      </c>
    </row>
    <row r="113" spans="1:21" ht="12.75" customHeight="1" x14ac:dyDescent="0.25">
      <c r="A113" s="61" t="s">
        <v>477</v>
      </c>
      <c r="B113" s="8" t="s">
        <v>478</v>
      </c>
      <c r="C113" s="21">
        <v>700</v>
      </c>
      <c r="D113" s="20"/>
      <c r="E113" s="75">
        <f t="shared" si="21"/>
        <v>700</v>
      </c>
      <c r="F113" s="20"/>
      <c r="G113" s="20"/>
      <c r="H113" s="20">
        <v>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>
        <f t="shared" si="22"/>
        <v>0</v>
      </c>
      <c r="T113" s="20">
        <f t="shared" si="23"/>
        <v>-700</v>
      </c>
      <c r="U113" s="71"/>
    </row>
    <row r="114" spans="1:21" ht="12.75" customHeight="1" x14ac:dyDescent="0.25">
      <c r="A114" s="61" t="s">
        <v>280</v>
      </c>
      <c r="B114" s="8" t="s">
        <v>173</v>
      </c>
      <c r="C114" s="21">
        <v>75000</v>
      </c>
      <c r="D114" s="20"/>
      <c r="E114" s="75">
        <f t="shared" si="21"/>
        <v>75000</v>
      </c>
      <c r="F114" s="20">
        <v>2843.99</v>
      </c>
      <c r="G114" s="20">
        <v>3462.6</v>
      </c>
      <c r="H114" s="20">
        <v>2947.1</v>
      </c>
      <c r="I114" s="20">
        <v>4931.07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>
        <f t="shared" si="22"/>
        <v>14184.76</v>
      </c>
      <c r="T114" s="20">
        <f t="shared" si="23"/>
        <v>-60815.24</v>
      </c>
      <c r="U114" s="71">
        <f t="shared" ref="U114:U119" si="24">S114/E114</f>
        <v>0.18913013333333334</v>
      </c>
    </row>
    <row r="115" spans="1:21" ht="12.75" customHeight="1" x14ac:dyDescent="0.25">
      <c r="A115" s="61" t="s">
        <v>281</v>
      </c>
      <c r="B115" s="8" t="s">
        <v>69</v>
      </c>
      <c r="C115" s="21">
        <v>35000</v>
      </c>
      <c r="D115" s="20"/>
      <c r="E115" s="75">
        <f t="shared" si="21"/>
        <v>35000</v>
      </c>
      <c r="F115" s="20">
        <v>3913.81</v>
      </c>
      <c r="G115" s="20">
        <v>4442.7700000000004</v>
      </c>
      <c r="H115" s="20">
        <v>4484.6400000000003</v>
      </c>
      <c r="I115" s="20">
        <v>4442.7700000000004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>
        <f t="shared" si="22"/>
        <v>17283.990000000002</v>
      </c>
      <c r="T115" s="20">
        <f t="shared" si="23"/>
        <v>-17716.009999999998</v>
      </c>
      <c r="U115" s="71">
        <f t="shared" si="24"/>
        <v>0.49382828571428578</v>
      </c>
    </row>
    <row r="116" spans="1:21" ht="12.75" customHeight="1" x14ac:dyDescent="0.25">
      <c r="A116" s="61" t="s">
        <v>375</v>
      </c>
      <c r="B116" s="8" t="s">
        <v>90</v>
      </c>
      <c r="C116" s="21">
        <v>30000</v>
      </c>
      <c r="D116" s="20"/>
      <c r="E116" s="75">
        <f t="shared" si="21"/>
        <v>30000</v>
      </c>
      <c r="F116" s="20">
        <v>2350</v>
      </c>
      <c r="G116" s="20">
        <v>2350</v>
      </c>
      <c r="H116" s="20">
        <v>2350</v>
      </c>
      <c r="I116" s="20">
        <v>2350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>
        <f t="shared" si="22"/>
        <v>9400</v>
      </c>
      <c r="T116" s="20">
        <f t="shared" si="23"/>
        <v>-20600</v>
      </c>
      <c r="U116" s="71">
        <f t="shared" si="24"/>
        <v>0.31333333333333335</v>
      </c>
    </row>
    <row r="117" spans="1:21" ht="12.75" customHeight="1" x14ac:dyDescent="0.25">
      <c r="A117" s="61" t="s">
        <v>282</v>
      </c>
      <c r="B117" s="8" t="s">
        <v>8</v>
      </c>
      <c r="C117" s="21">
        <v>70000</v>
      </c>
      <c r="D117" s="20"/>
      <c r="E117" s="75">
        <f t="shared" si="21"/>
        <v>70000</v>
      </c>
      <c r="F117" s="20">
        <v>5723.19</v>
      </c>
      <c r="G117" s="20">
        <v>5994.66</v>
      </c>
      <c r="H117" s="20">
        <v>419.06</v>
      </c>
      <c r="I117" s="20">
        <v>421.87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>
        <f t="shared" si="22"/>
        <v>12558.779999999999</v>
      </c>
      <c r="T117" s="20">
        <f t="shared" si="23"/>
        <v>-57441.22</v>
      </c>
      <c r="U117" s="71">
        <f t="shared" si="24"/>
        <v>0.17941114285714285</v>
      </c>
    </row>
    <row r="118" spans="1:21" ht="12.75" customHeight="1" x14ac:dyDescent="0.25">
      <c r="A118" s="61" t="s">
        <v>376</v>
      </c>
      <c r="B118" s="8" t="s">
        <v>92</v>
      </c>
      <c r="C118" s="21">
        <v>500</v>
      </c>
      <c r="D118" s="20"/>
      <c r="E118" s="75">
        <f t="shared" si="21"/>
        <v>500</v>
      </c>
      <c r="F118" s="20"/>
      <c r="G118" s="20"/>
      <c r="H118" s="20">
        <v>0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>
        <f t="shared" si="22"/>
        <v>0</v>
      </c>
      <c r="T118" s="20">
        <f t="shared" si="23"/>
        <v>-500</v>
      </c>
      <c r="U118" s="71">
        <f t="shared" si="24"/>
        <v>0</v>
      </c>
    </row>
    <row r="119" spans="1:21" ht="12.75" customHeight="1" x14ac:dyDescent="0.25">
      <c r="A119" s="61" t="s">
        <v>283</v>
      </c>
      <c r="B119" s="8" t="s">
        <v>19</v>
      </c>
      <c r="C119" s="21">
        <v>16000</v>
      </c>
      <c r="D119" s="20"/>
      <c r="E119" s="75">
        <f t="shared" si="21"/>
        <v>16000</v>
      </c>
      <c r="F119" s="20">
        <v>1163.5899999999999</v>
      </c>
      <c r="G119" s="20"/>
      <c r="H119" s="20">
        <v>2323.23</v>
      </c>
      <c r="I119" s="20">
        <v>101.5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>
        <f t="shared" si="22"/>
        <v>3588.3199999999997</v>
      </c>
      <c r="T119" s="20">
        <f t="shared" si="23"/>
        <v>-12411.68</v>
      </c>
      <c r="U119" s="71">
        <f t="shared" si="24"/>
        <v>0.22426999999999997</v>
      </c>
    </row>
    <row r="120" spans="1:21" ht="12.75" customHeight="1" x14ac:dyDescent="0.25">
      <c r="A120" s="61" t="s">
        <v>398</v>
      </c>
      <c r="B120" s="8" t="s">
        <v>399</v>
      </c>
      <c r="C120" s="21">
        <v>0</v>
      </c>
      <c r="D120" s="20"/>
      <c r="E120" s="75">
        <f t="shared" si="21"/>
        <v>0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>
        <f t="shared" si="22"/>
        <v>0</v>
      </c>
      <c r="T120" s="20">
        <f t="shared" si="23"/>
        <v>0</v>
      </c>
      <c r="U120" s="71"/>
    </row>
    <row r="121" spans="1:21" ht="12.75" customHeight="1" x14ac:dyDescent="0.25">
      <c r="A121" s="61" t="s">
        <v>284</v>
      </c>
      <c r="B121" s="8" t="s">
        <v>32</v>
      </c>
      <c r="C121" s="21">
        <v>2500</v>
      </c>
      <c r="D121" s="20"/>
      <c r="E121" s="75">
        <f t="shared" si="21"/>
        <v>2500</v>
      </c>
      <c r="F121" s="20"/>
      <c r="G121" s="20"/>
      <c r="H121" s="20">
        <v>0</v>
      </c>
      <c r="I121" s="20">
        <v>841.88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>
        <f t="shared" si="22"/>
        <v>841.88</v>
      </c>
      <c r="T121" s="20">
        <f t="shared" si="23"/>
        <v>-1658.12</v>
      </c>
      <c r="U121" s="71">
        <f>S121/E121</f>
        <v>0.336752</v>
      </c>
    </row>
    <row r="122" spans="1:21" ht="12.75" customHeight="1" x14ac:dyDescent="0.25">
      <c r="A122" s="61" t="s">
        <v>285</v>
      </c>
      <c r="B122" s="8" t="s">
        <v>77</v>
      </c>
      <c r="C122" s="21">
        <v>60000</v>
      </c>
      <c r="D122" s="20"/>
      <c r="E122" s="75">
        <f t="shared" si="21"/>
        <v>60000</v>
      </c>
      <c r="F122" s="20"/>
      <c r="G122" s="20"/>
      <c r="H122" s="20">
        <v>0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>
        <f t="shared" si="22"/>
        <v>0</v>
      </c>
      <c r="T122" s="20">
        <f t="shared" si="23"/>
        <v>-60000</v>
      </c>
      <c r="U122" s="71">
        <f>S122/E122</f>
        <v>0</v>
      </c>
    </row>
    <row r="123" spans="1:21" ht="12.75" customHeight="1" x14ac:dyDescent="0.25">
      <c r="A123" s="61" t="s">
        <v>286</v>
      </c>
      <c r="B123" s="8" t="s">
        <v>181</v>
      </c>
      <c r="C123" s="21">
        <v>0</v>
      </c>
      <c r="D123" s="20"/>
      <c r="E123" s="75">
        <f t="shared" si="21"/>
        <v>0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>
        <f t="shared" si="22"/>
        <v>0</v>
      </c>
      <c r="T123" s="20">
        <f t="shared" si="23"/>
        <v>0</v>
      </c>
      <c r="U123" s="71"/>
    </row>
    <row r="124" spans="1:21" ht="12.75" customHeight="1" x14ac:dyDescent="0.25">
      <c r="A124" s="61" t="s">
        <v>287</v>
      </c>
      <c r="B124" s="8" t="s">
        <v>183</v>
      </c>
      <c r="C124" s="21">
        <v>50000</v>
      </c>
      <c r="D124" s="20"/>
      <c r="E124" s="75">
        <f t="shared" si="21"/>
        <v>50000</v>
      </c>
      <c r="F124" s="20">
        <v>5241.32</v>
      </c>
      <c r="G124" s="20">
        <v>4524.2299999999996</v>
      </c>
      <c r="H124" s="20">
        <v>418.19</v>
      </c>
      <c r="I124" s="119">
        <v>2928.04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>
        <f t="shared" si="22"/>
        <v>13111.779999999999</v>
      </c>
      <c r="T124" s="20">
        <f t="shared" si="23"/>
        <v>-36888.22</v>
      </c>
      <c r="U124" s="71">
        <f t="shared" ref="U124:U129" si="25">S124/E124</f>
        <v>0.26223559999999996</v>
      </c>
    </row>
    <row r="125" spans="1:21" ht="12.75" customHeight="1" x14ac:dyDescent="0.25">
      <c r="A125" s="61" t="s">
        <v>288</v>
      </c>
      <c r="B125" s="8" t="s">
        <v>186</v>
      </c>
      <c r="C125" s="21">
        <v>1000</v>
      </c>
      <c r="D125" s="20"/>
      <c r="E125" s="75">
        <f t="shared" si="21"/>
        <v>1000</v>
      </c>
      <c r="F125" s="20"/>
      <c r="G125" s="20"/>
      <c r="H125" s="20">
        <v>0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>
        <f t="shared" si="22"/>
        <v>0</v>
      </c>
      <c r="T125" s="20">
        <f t="shared" si="23"/>
        <v>-1000</v>
      </c>
      <c r="U125" s="71">
        <f t="shared" si="25"/>
        <v>0</v>
      </c>
    </row>
    <row r="126" spans="1:21" ht="12.75" customHeight="1" x14ac:dyDescent="0.25">
      <c r="A126" s="61" t="s">
        <v>289</v>
      </c>
      <c r="B126" s="8" t="s">
        <v>187</v>
      </c>
      <c r="C126" s="21">
        <v>300000</v>
      </c>
      <c r="D126" s="20"/>
      <c r="E126" s="75">
        <f t="shared" si="21"/>
        <v>300000</v>
      </c>
      <c r="F126" s="20">
        <v>2167.7800000000002</v>
      </c>
      <c r="G126" s="20"/>
      <c r="H126" s="20">
        <v>600.75</v>
      </c>
      <c r="I126" s="20">
        <v>7968.02</v>
      </c>
      <c r="J126" s="20"/>
      <c r="K126" s="20"/>
      <c r="L126" s="20"/>
      <c r="M126" s="20"/>
      <c r="N126" s="20"/>
      <c r="O126" s="20"/>
      <c r="P126" s="20"/>
      <c r="Q126" s="20"/>
      <c r="R126" s="23">
        <v>164106</v>
      </c>
      <c r="S126" s="20">
        <f t="shared" si="22"/>
        <v>174842.55</v>
      </c>
      <c r="T126" s="20">
        <f t="shared" si="23"/>
        <v>-125157.45000000001</v>
      </c>
      <c r="U126" s="71">
        <f t="shared" si="25"/>
        <v>0.58280849999999995</v>
      </c>
    </row>
    <row r="127" spans="1:21" ht="12.75" customHeight="1" x14ac:dyDescent="0.25">
      <c r="A127" s="61" t="s">
        <v>290</v>
      </c>
      <c r="B127" s="8" t="s">
        <v>20</v>
      </c>
      <c r="C127" s="21">
        <v>10000</v>
      </c>
      <c r="D127" s="20"/>
      <c r="E127" s="75">
        <f t="shared" si="21"/>
        <v>10000</v>
      </c>
      <c r="F127" s="20">
        <v>431.33</v>
      </c>
      <c r="G127" s="20"/>
      <c r="H127" s="20">
        <v>0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>
        <f t="shared" si="22"/>
        <v>431.33</v>
      </c>
      <c r="T127" s="20">
        <f t="shared" si="23"/>
        <v>-9568.67</v>
      </c>
      <c r="U127" s="71">
        <f t="shared" si="25"/>
        <v>4.3132999999999998E-2</v>
      </c>
    </row>
    <row r="128" spans="1:21" ht="12.75" customHeight="1" x14ac:dyDescent="0.25">
      <c r="A128" s="61" t="s">
        <v>291</v>
      </c>
      <c r="B128" s="8" t="s">
        <v>188</v>
      </c>
      <c r="C128" s="21">
        <v>311000</v>
      </c>
      <c r="D128" s="20"/>
      <c r="E128" s="75">
        <f t="shared" si="21"/>
        <v>311000</v>
      </c>
      <c r="F128" s="20">
        <v>29711.34</v>
      </c>
      <c r="G128" s="20">
        <v>24294.92</v>
      </c>
      <c r="H128" s="20">
        <v>24554.92</v>
      </c>
      <c r="I128" s="20">
        <v>24531.919999999998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>
        <f t="shared" si="22"/>
        <v>103093.09999999999</v>
      </c>
      <c r="T128" s="20">
        <f t="shared" si="23"/>
        <v>-207906.90000000002</v>
      </c>
      <c r="U128" s="71">
        <f t="shared" si="25"/>
        <v>0.33148906752411572</v>
      </c>
    </row>
    <row r="129" spans="1:21" ht="12.75" customHeight="1" x14ac:dyDescent="0.25">
      <c r="A129" s="61" t="s">
        <v>292</v>
      </c>
      <c r="B129" s="8" t="s">
        <v>190</v>
      </c>
      <c r="C129" s="21">
        <v>7000</v>
      </c>
      <c r="D129" s="20"/>
      <c r="E129" s="75">
        <f t="shared" si="21"/>
        <v>7000</v>
      </c>
      <c r="F129" s="20"/>
      <c r="G129" s="20"/>
      <c r="H129" s="20">
        <v>0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>
        <f t="shared" si="22"/>
        <v>0</v>
      </c>
      <c r="T129" s="20">
        <f t="shared" si="23"/>
        <v>-7000</v>
      </c>
      <c r="U129" s="71">
        <f t="shared" si="25"/>
        <v>0</v>
      </c>
    </row>
    <row r="130" spans="1:21" ht="12.75" customHeight="1" x14ac:dyDescent="0.25">
      <c r="A130" s="61" t="s">
        <v>293</v>
      </c>
      <c r="B130" s="8" t="s">
        <v>21</v>
      </c>
      <c r="C130" s="21">
        <v>0</v>
      </c>
      <c r="D130" s="20"/>
      <c r="E130" s="75">
        <f t="shared" si="21"/>
        <v>0</v>
      </c>
      <c r="F130" s="20"/>
      <c r="G130" s="20">
        <v>610.03</v>
      </c>
      <c r="H130" s="20">
        <v>125</v>
      </c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>
        <f t="shared" si="22"/>
        <v>735.03</v>
      </c>
      <c r="T130" s="20">
        <f t="shared" si="23"/>
        <v>735.03</v>
      </c>
      <c r="U130" s="71"/>
    </row>
    <row r="131" spans="1:21" ht="12.75" customHeight="1" x14ac:dyDescent="0.25">
      <c r="A131" s="61" t="s">
        <v>294</v>
      </c>
      <c r="B131" s="8" t="s">
        <v>11</v>
      </c>
      <c r="C131" s="21">
        <v>15000</v>
      </c>
      <c r="D131" s="20"/>
      <c r="E131" s="75">
        <f t="shared" si="21"/>
        <v>15000</v>
      </c>
      <c r="F131" s="20">
        <v>589.26</v>
      </c>
      <c r="G131" s="20">
        <v>1649.62</v>
      </c>
      <c r="H131" s="20">
        <v>827.23</v>
      </c>
      <c r="I131" s="20">
        <v>197.86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f t="shared" si="22"/>
        <v>3263.9700000000003</v>
      </c>
      <c r="T131" s="20">
        <f t="shared" si="23"/>
        <v>-11736.029999999999</v>
      </c>
      <c r="U131" s="71">
        <f>S131/E131</f>
        <v>0.21759800000000001</v>
      </c>
    </row>
    <row r="132" spans="1:21" ht="12.75" customHeight="1" x14ac:dyDescent="0.25">
      <c r="A132" s="61" t="s">
        <v>420</v>
      </c>
      <c r="B132" s="8" t="s">
        <v>421</v>
      </c>
      <c r="C132" s="21">
        <v>600</v>
      </c>
      <c r="D132" s="20"/>
      <c r="E132" s="75">
        <f t="shared" si="21"/>
        <v>600</v>
      </c>
      <c r="F132" s="20"/>
      <c r="G132" s="20">
        <v>279</v>
      </c>
      <c r="H132" s="20">
        <v>74.849999999999994</v>
      </c>
      <c r="I132" s="20">
        <v>0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>
        <f t="shared" si="22"/>
        <v>353.85</v>
      </c>
      <c r="T132" s="20">
        <f t="shared" si="23"/>
        <v>-246.14999999999998</v>
      </c>
      <c r="U132" s="71">
        <f>S132/E132</f>
        <v>0.58975</v>
      </c>
    </row>
    <row r="133" spans="1:21" ht="12.75" customHeight="1" x14ac:dyDescent="0.25">
      <c r="A133" s="61" t="s">
        <v>295</v>
      </c>
      <c r="B133" s="8" t="s">
        <v>126</v>
      </c>
      <c r="C133" s="21">
        <v>65000</v>
      </c>
      <c r="D133" s="20"/>
      <c r="E133" s="75">
        <f t="shared" si="21"/>
        <v>65000</v>
      </c>
      <c r="F133" s="20">
        <v>7080.58</v>
      </c>
      <c r="G133" s="20">
        <v>5708.71</v>
      </c>
      <c r="H133" s="20">
        <v>5594.35</v>
      </c>
      <c r="I133" s="20">
        <v>5554.98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>
        <f t="shared" si="22"/>
        <v>23938.62</v>
      </c>
      <c r="T133" s="20">
        <f t="shared" si="23"/>
        <v>-41061.380000000005</v>
      </c>
      <c r="U133" s="71">
        <f>S133/E133</f>
        <v>0.36828646153846151</v>
      </c>
    </row>
    <row r="134" spans="1:21" ht="12.75" customHeight="1" x14ac:dyDescent="0.25">
      <c r="A134" s="61" t="s">
        <v>553</v>
      </c>
      <c r="B134" s="8" t="s">
        <v>554</v>
      </c>
      <c r="C134" s="21">
        <v>0</v>
      </c>
      <c r="D134" s="20"/>
      <c r="E134" s="75">
        <f t="shared" si="21"/>
        <v>0</v>
      </c>
      <c r="F134" s="20"/>
      <c r="G134" s="20"/>
      <c r="H134" s="119">
        <v>934.83</v>
      </c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71"/>
    </row>
    <row r="135" spans="1:21" ht="12.75" customHeight="1" x14ac:dyDescent="0.25">
      <c r="A135" s="61" t="s">
        <v>296</v>
      </c>
      <c r="B135" s="8" t="s">
        <v>191</v>
      </c>
      <c r="C135" s="21">
        <v>0</v>
      </c>
      <c r="D135" s="20"/>
      <c r="E135" s="75">
        <f t="shared" si="21"/>
        <v>0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>
        <f>SUM(F135:R135)</f>
        <v>0</v>
      </c>
      <c r="T135" s="20">
        <f>SUM(S135-E135)</f>
        <v>0</v>
      </c>
      <c r="U135" s="71"/>
    </row>
    <row r="136" spans="1:21" ht="12.75" customHeight="1" x14ac:dyDescent="0.25">
      <c r="A136" s="61" t="s">
        <v>297</v>
      </c>
      <c r="B136" s="8" t="s">
        <v>22</v>
      </c>
      <c r="C136" s="21">
        <v>10000</v>
      </c>
      <c r="D136" s="20"/>
      <c r="E136" s="75">
        <f t="shared" si="21"/>
        <v>10000</v>
      </c>
      <c r="F136" s="20"/>
      <c r="G136" s="20"/>
      <c r="H136" s="20">
        <v>0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>
        <f>SUM(F136:R136)</f>
        <v>0</v>
      </c>
      <c r="T136" s="20">
        <f>SUM(S136-E136)</f>
        <v>-10000</v>
      </c>
      <c r="U136" s="71">
        <f>S136/E136</f>
        <v>0</v>
      </c>
    </row>
    <row r="137" spans="1:21" s="14" customFormat="1" ht="12.75" customHeight="1" x14ac:dyDescent="0.3">
      <c r="A137" s="61" t="s">
        <v>406</v>
      </c>
      <c r="B137" s="8" t="s">
        <v>89</v>
      </c>
      <c r="C137" s="21">
        <v>1000</v>
      </c>
      <c r="D137" s="20"/>
      <c r="E137" s="75">
        <f t="shared" si="21"/>
        <v>1000</v>
      </c>
      <c r="F137" s="20"/>
      <c r="G137" s="20"/>
      <c r="H137" s="20">
        <v>0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>
        <f>SUM(F137:R137)</f>
        <v>0</v>
      </c>
      <c r="T137" s="20">
        <f>SUM(S137-E137)</f>
        <v>-1000</v>
      </c>
      <c r="U137" s="71">
        <f>S137/E137</f>
        <v>0</v>
      </c>
    </row>
    <row r="138" spans="1:21" ht="12.75" customHeight="1" x14ac:dyDescent="0.3">
      <c r="A138" s="59"/>
      <c r="B138" s="19" t="s">
        <v>15</v>
      </c>
      <c r="C138" s="25">
        <f>SUM(C104:C137)</f>
        <v>1139620</v>
      </c>
      <c r="D138" s="25"/>
      <c r="E138" s="25">
        <f t="shared" ref="E138:P138" si="26">SUM(E104:E137)</f>
        <v>1139620</v>
      </c>
      <c r="F138" s="25">
        <f t="shared" si="26"/>
        <v>61450.29</v>
      </c>
      <c r="G138" s="25">
        <f t="shared" si="26"/>
        <v>53639.34</v>
      </c>
      <c r="H138" s="25">
        <f t="shared" si="26"/>
        <v>46954.590000000004</v>
      </c>
      <c r="I138" s="25">
        <f t="shared" si="26"/>
        <v>55852.639999999999</v>
      </c>
      <c r="J138" s="25">
        <f t="shared" si="26"/>
        <v>0</v>
      </c>
      <c r="K138" s="25">
        <f t="shared" si="26"/>
        <v>0</v>
      </c>
      <c r="L138" s="25">
        <f t="shared" si="26"/>
        <v>0</v>
      </c>
      <c r="M138" s="25">
        <f t="shared" si="26"/>
        <v>0</v>
      </c>
      <c r="N138" s="25">
        <f t="shared" si="26"/>
        <v>0</v>
      </c>
      <c r="O138" s="25">
        <f t="shared" si="26"/>
        <v>0</v>
      </c>
      <c r="P138" s="25">
        <f t="shared" si="26"/>
        <v>0</v>
      </c>
      <c r="Q138" s="25">
        <f>SUM(Q105:Q137)</f>
        <v>0</v>
      </c>
      <c r="R138" s="25">
        <f>SUM(R105:R137)</f>
        <v>287977.59999999998</v>
      </c>
      <c r="S138" s="25">
        <f>SUM(S104:S137)</f>
        <v>504939.62999999995</v>
      </c>
      <c r="T138" s="25">
        <f>SUM(T104:T137)</f>
        <v>-634680.37000000011</v>
      </c>
      <c r="U138" s="89">
        <f>S138/E138</f>
        <v>0.44307719239746579</v>
      </c>
    </row>
    <row r="139" spans="1:21" s="33" customFormat="1" ht="12.75" customHeight="1" x14ac:dyDescent="0.3">
      <c r="A139" s="58"/>
      <c r="B139" s="9" t="s">
        <v>461</v>
      </c>
      <c r="C139" s="20"/>
      <c r="D139" s="20"/>
      <c r="E139" s="20">
        <f>SUM(C139:D139)</f>
        <v>0</v>
      </c>
      <c r="F139" s="20">
        <v>6726.97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>
        <f>SUM(F139:Q139)</f>
        <v>6726.97</v>
      </c>
      <c r="T139" s="20">
        <f>SUM(S139-E139)</f>
        <v>6726.97</v>
      </c>
      <c r="U139" s="71"/>
    </row>
    <row r="140" spans="1:21" ht="12.75" customHeight="1" x14ac:dyDescent="0.3">
      <c r="A140" s="59"/>
      <c r="B140" s="43" t="s">
        <v>115</v>
      </c>
      <c r="C140" s="25">
        <f t="shared" ref="C140:T140" si="27">SUM(C138:C139)</f>
        <v>1139620</v>
      </c>
      <c r="D140" s="25">
        <f t="shared" si="27"/>
        <v>0</v>
      </c>
      <c r="E140" s="25">
        <f t="shared" si="27"/>
        <v>1139620</v>
      </c>
      <c r="F140" s="25">
        <f t="shared" si="27"/>
        <v>68177.259999999995</v>
      </c>
      <c r="G140" s="25">
        <f t="shared" si="27"/>
        <v>53639.34</v>
      </c>
      <c r="H140" s="25">
        <f t="shared" si="27"/>
        <v>46954.590000000004</v>
      </c>
      <c r="I140" s="25">
        <f t="shared" si="27"/>
        <v>55852.639999999999</v>
      </c>
      <c r="J140" s="25">
        <f t="shared" si="27"/>
        <v>0</v>
      </c>
      <c r="K140" s="25">
        <f t="shared" si="27"/>
        <v>0</v>
      </c>
      <c r="L140" s="25">
        <f t="shared" si="27"/>
        <v>0</v>
      </c>
      <c r="M140" s="25">
        <f t="shared" si="27"/>
        <v>0</v>
      </c>
      <c r="N140" s="25">
        <f t="shared" si="27"/>
        <v>0</v>
      </c>
      <c r="O140" s="25">
        <f t="shared" si="27"/>
        <v>0</v>
      </c>
      <c r="P140" s="25">
        <f t="shared" si="27"/>
        <v>0</v>
      </c>
      <c r="Q140" s="25">
        <f t="shared" si="27"/>
        <v>0</v>
      </c>
      <c r="R140" s="25">
        <f t="shared" si="27"/>
        <v>287977.59999999998</v>
      </c>
      <c r="S140" s="25">
        <f t="shared" si="27"/>
        <v>511666.59999999992</v>
      </c>
      <c r="T140" s="25">
        <f t="shared" si="27"/>
        <v>-627953.40000000014</v>
      </c>
      <c r="U140" s="92"/>
    </row>
    <row r="141" spans="1:21" ht="12.75" customHeight="1" x14ac:dyDescent="0.3">
      <c r="B141" s="3"/>
      <c r="C141" s="10"/>
      <c r="E141" s="29" t="s">
        <v>549</v>
      </c>
      <c r="F141" s="98">
        <v>52859.069999999992</v>
      </c>
      <c r="G141" s="98">
        <v>77076.89</v>
      </c>
      <c r="H141" s="98">
        <v>65650.62</v>
      </c>
      <c r="I141" s="98">
        <v>91832.85</v>
      </c>
      <c r="J141" s="98">
        <v>68648.56</v>
      </c>
      <c r="K141" s="98">
        <v>50879.969999999994</v>
      </c>
      <c r="L141" s="98">
        <v>52040.51</v>
      </c>
      <c r="M141" s="98">
        <v>73129.09</v>
      </c>
      <c r="N141" s="98">
        <v>71036.35000000002</v>
      </c>
      <c r="O141" s="98">
        <v>70400.66</v>
      </c>
      <c r="P141" s="98">
        <v>71994.12999999999</v>
      </c>
      <c r="Q141" s="98">
        <v>74023.199999999983</v>
      </c>
      <c r="R141" s="26"/>
      <c r="S141" s="100" cm="1">
        <f t="array" ref="S141">SUMPRODUCT((F140:Q140&lt;&gt;0)*(F141:Q141))</f>
        <v>287419.43</v>
      </c>
      <c r="T141" s="26"/>
      <c r="U141" s="93"/>
    </row>
    <row r="142" spans="1:21" s="14" customFormat="1" ht="12.75" customHeight="1" x14ac:dyDescent="0.3">
      <c r="A142" s="58"/>
      <c r="B142" s="1"/>
      <c r="C142" s="10"/>
      <c r="D142" s="4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1"/>
    </row>
    <row r="143" spans="1:21" s="14" customFormat="1" ht="12.75" customHeight="1" x14ac:dyDescent="0.3">
      <c r="A143" s="59"/>
      <c r="C143" s="15"/>
      <c r="D143" s="13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135"/>
    </row>
    <row r="144" spans="1:21" ht="12.75" customHeight="1" x14ac:dyDescent="0.3">
      <c r="A144" s="60" t="s">
        <v>163</v>
      </c>
      <c r="B144" s="70" t="s">
        <v>179</v>
      </c>
      <c r="C144" s="136"/>
      <c r="D144" s="1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138"/>
    </row>
    <row r="145" spans="1:21" ht="12.75" customHeight="1" x14ac:dyDescent="0.25">
      <c r="A145" s="61" t="s">
        <v>158</v>
      </c>
      <c r="B145" s="8" t="s">
        <v>169</v>
      </c>
      <c r="C145" s="30">
        <v>5000</v>
      </c>
      <c r="D145" s="22"/>
      <c r="E145" s="86">
        <f t="shared" ref="E145:E154" si="28">SUM(C145:D145)</f>
        <v>5000</v>
      </c>
      <c r="F145" s="22"/>
      <c r="G145" s="22">
        <v>1500</v>
      </c>
      <c r="H145" s="22">
        <v>1500</v>
      </c>
      <c r="I145" s="22">
        <v>0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>
        <f t="shared" ref="S145:S154" si="29">SUM(F145:R145)</f>
        <v>3000</v>
      </c>
      <c r="T145" s="22">
        <f t="shared" ref="T145:T154" si="30">SUM(S145-E145)</f>
        <v>-2000</v>
      </c>
      <c r="U145" s="133">
        <f>S145/E145</f>
        <v>0.6</v>
      </c>
    </row>
    <row r="146" spans="1:21" ht="12.75" customHeight="1" x14ac:dyDescent="0.25">
      <c r="A146" s="61" t="s">
        <v>425</v>
      </c>
      <c r="B146" s="8" t="s">
        <v>94</v>
      </c>
      <c r="C146" s="21">
        <v>0</v>
      </c>
      <c r="D146" s="20"/>
      <c r="E146" s="75">
        <f t="shared" si="28"/>
        <v>0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>
        <f t="shared" si="29"/>
        <v>0</v>
      </c>
      <c r="T146" s="20">
        <f t="shared" si="30"/>
        <v>0</v>
      </c>
      <c r="U146" s="71"/>
    </row>
    <row r="147" spans="1:21" ht="12.75" customHeight="1" x14ac:dyDescent="0.25">
      <c r="A147" s="61" t="s">
        <v>227</v>
      </c>
      <c r="B147" s="8" t="s">
        <v>8</v>
      </c>
      <c r="C147" s="21">
        <v>50000</v>
      </c>
      <c r="D147" s="20"/>
      <c r="E147" s="75">
        <f t="shared" si="28"/>
        <v>50000</v>
      </c>
      <c r="F147" s="20">
        <v>4311.3100000000004</v>
      </c>
      <c r="G147" s="20">
        <v>4311.3100000000004</v>
      </c>
      <c r="H147" s="20">
        <v>3944.31</v>
      </c>
      <c r="I147" s="20">
        <v>0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>
        <f t="shared" si="29"/>
        <v>12566.93</v>
      </c>
      <c r="T147" s="20">
        <f t="shared" si="30"/>
        <v>-37433.07</v>
      </c>
      <c r="U147" s="71">
        <f t="shared" ref="U147:U155" si="31">S147/E147</f>
        <v>0.25133860000000002</v>
      </c>
    </row>
    <row r="148" spans="1:21" ht="12.75" customHeight="1" x14ac:dyDescent="0.25">
      <c r="A148" s="61" t="s">
        <v>228</v>
      </c>
      <c r="B148" s="8" t="s">
        <v>176</v>
      </c>
      <c r="C148" s="21">
        <v>200</v>
      </c>
      <c r="D148" s="20"/>
      <c r="E148" s="75">
        <f t="shared" si="28"/>
        <v>200</v>
      </c>
      <c r="F148" s="20"/>
      <c r="G148" s="20"/>
      <c r="H148" s="20">
        <v>580.57000000000005</v>
      </c>
      <c r="I148" s="20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>
        <f t="shared" si="29"/>
        <v>580.57000000000005</v>
      </c>
      <c r="T148" s="20">
        <f t="shared" si="30"/>
        <v>380.57000000000005</v>
      </c>
      <c r="U148" s="71">
        <f t="shared" si="31"/>
        <v>2.9028500000000004</v>
      </c>
    </row>
    <row r="149" spans="1:21" ht="12.75" customHeight="1" x14ac:dyDescent="0.25">
      <c r="A149" s="61" t="s">
        <v>229</v>
      </c>
      <c r="B149" s="8" t="s">
        <v>19</v>
      </c>
      <c r="C149" s="21">
        <v>3500</v>
      </c>
      <c r="D149" s="20"/>
      <c r="E149" s="75">
        <f t="shared" si="28"/>
        <v>3500</v>
      </c>
      <c r="F149" s="20">
        <v>227.91</v>
      </c>
      <c r="G149" s="20"/>
      <c r="H149" s="20">
        <v>449.01</v>
      </c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>
        <f t="shared" si="29"/>
        <v>676.92</v>
      </c>
      <c r="T149" s="20">
        <f t="shared" si="30"/>
        <v>-2823.08</v>
      </c>
      <c r="U149" s="71">
        <f t="shared" si="31"/>
        <v>0.19340571428571426</v>
      </c>
    </row>
    <row r="150" spans="1:21" ht="12.75" customHeight="1" x14ac:dyDescent="0.25">
      <c r="A150" s="61" t="s">
        <v>230</v>
      </c>
      <c r="B150" s="8" t="s">
        <v>442</v>
      </c>
      <c r="C150" s="21">
        <v>7500</v>
      </c>
      <c r="D150" s="20"/>
      <c r="E150" s="75">
        <f t="shared" si="28"/>
        <v>7500</v>
      </c>
      <c r="F150" s="20"/>
      <c r="G150" s="20"/>
      <c r="H150" s="20">
        <v>0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>
        <f t="shared" si="29"/>
        <v>0</v>
      </c>
      <c r="T150" s="20">
        <f t="shared" si="30"/>
        <v>-7500</v>
      </c>
      <c r="U150" s="71">
        <f t="shared" si="31"/>
        <v>0</v>
      </c>
    </row>
    <row r="151" spans="1:21" ht="12.75" customHeight="1" x14ac:dyDescent="0.25">
      <c r="A151" s="64" t="s">
        <v>396</v>
      </c>
      <c r="B151" s="69" t="s">
        <v>397</v>
      </c>
      <c r="C151" s="21">
        <v>900</v>
      </c>
      <c r="D151" s="20"/>
      <c r="E151" s="75">
        <f t="shared" si="28"/>
        <v>900</v>
      </c>
      <c r="F151" s="20"/>
      <c r="G151" s="20"/>
      <c r="H151" s="20">
        <v>0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>
        <f t="shared" si="29"/>
        <v>0</v>
      </c>
      <c r="T151" s="20">
        <f t="shared" si="30"/>
        <v>-900</v>
      </c>
      <c r="U151" s="71">
        <f t="shared" si="31"/>
        <v>0</v>
      </c>
    </row>
    <row r="152" spans="1:21" ht="12.75" customHeight="1" x14ac:dyDescent="0.25">
      <c r="A152" s="64" t="s">
        <v>231</v>
      </c>
      <c r="B152" s="69" t="s">
        <v>184</v>
      </c>
      <c r="C152" s="21">
        <v>1500</v>
      </c>
      <c r="D152" s="20"/>
      <c r="E152" s="75">
        <f t="shared" si="28"/>
        <v>1500</v>
      </c>
      <c r="F152" s="20"/>
      <c r="G152" s="20"/>
      <c r="H152" s="20">
        <v>0</v>
      </c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>
        <f t="shared" si="29"/>
        <v>0</v>
      </c>
      <c r="T152" s="20">
        <f t="shared" si="30"/>
        <v>-1500</v>
      </c>
      <c r="U152" s="71">
        <f t="shared" si="31"/>
        <v>0</v>
      </c>
    </row>
    <row r="153" spans="1:21" ht="12.75" customHeight="1" x14ac:dyDescent="0.25">
      <c r="A153" s="61" t="s">
        <v>232</v>
      </c>
      <c r="B153" s="8" t="s">
        <v>185</v>
      </c>
      <c r="C153" s="21">
        <v>10000</v>
      </c>
      <c r="D153" s="20"/>
      <c r="E153" s="75">
        <f t="shared" si="28"/>
        <v>10000</v>
      </c>
      <c r="F153" s="20"/>
      <c r="G153" s="20"/>
      <c r="H153" s="20">
        <v>0</v>
      </c>
      <c r="I153" s="20">
        <v>607.1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>
        <f t="shared" si="29"/>
        <v>607.1</v>
      </c>
      <c r="T153" s="20">
        <f t="shared" si="30"/>
        <v>-9392.9</v>
      </c>
      <c r="U153" s="71">
        <f t="shared" si="31"/>
        <v>6.071E-2</v>
      </c>
    </row>
    <row r="154" spans="1:21" s="14" customFormat="1" ht="12.75" customHeight="1" x14ac:dyDescent="0.3">
      <c r="A154" s="61" t="s">
        <v>233</v>
      </c>
      <c r="B154" s="8" t="s">
        <v>11</v>
      </c>
      <c r="C154" s="21">
        <v>2500</v>
      </c>
      <c r="D154" s="81"/>
      <c r="E154" s="75">
        <f t="shared" si="28"/>
        <v>2500</v>
      </c>
      <c r="F154" s="20"/>
      <c r="G154" s="20">
        <v>37.44</v>
      </c>
      <c r="H154" s="20">
        <v>0</v>
      </c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>
        <f t="shared" si="29"/>
        <v>37.44</v>
      </c>
      <c r="T154" s="20">
        <f t="shared" si="30"/>
        <v>-2462.56</v>
      </c>
      <c r="U154" s="71">
        <f t="shared" si="31"/>
        <v>1.4976E-2</v>
      </c>
    </row>
    <row r="155" spans="1:21" ht="12.75" customHeight="1" x14ac:dyDescent="0.3">
      <c r="A155" s="59"/>
      <c r="B155" s="19" t="s">
        <v>15</v>
      </c>
      <c r="C155" s="25">
        <f t="shared" ref="C155:T155" si="32">SUM(C145:C154)</f>
        <v>81100</v>
      </c>
      <c r="D155" s="25">
        <f t="shared" si="32"/>
        <v>0</v>
      </c>
      <c r="E155" s="25">
        <f t="shared" si="32"/>
        <v>81100</v>
      </c>
      <c r="F155" s="25">
        <f t="shared" si="32"/>
        <v>4539.22</v>
      </c>
      <c r="G155" s="25">
        <f t="shared" si="32"/>
        <v>5848.75</v>
      </c>
      <c r="H155" s="25">
        <f t="shared" si="32"/>
        <v>6473.8899999999994</v>
      </c>
      <c r="I155" s="25">
        <f t="shared" si="32"/>
        <v>607.1</v>
      </c>
      <c r="J155" s="25">
        <f t="shared" si="32"/>
        <v>0</v>
      </c>
      <c r="K155" s="25">
        <f t="shared" si="32"/>
        <v>0</v>
      </c>
      <c r="L155" s="25">
        <f t="shared" si="32"/>
        <v>0</v>
      </c>
      <c r="M155" s="25">
        <f t="shared" si="32"/>
        <v>0</v>
      </c>
      <c r="N155" s="25">
        <f t="shared" si="32"/>
        <v>0</v>
      </c>
      <c r="O155" s="25">
        <f t="shared" si="32"/>
        <v>0</v>
      </c>
      <c r="P155" s="25">
        <f t="shared" si="32"/>
        <v>0</v>
      </c>
      <c r="Q155" s="25">
        <f t="shared" si="32"/>
        <v>0</v>
      </c>
      <c r="R155" s="25">
        <f t="shared" si="32"/>
        <v>0</v>
      </c>
      <c r="S155" s="25">
        <f t="shared" si="32"/>
        <v>17468.959999999995</v>
      </c>
      <c r="T155" s="25">
        <f t="shared" si="32"/>
        <v>-63631.040000000001</v>
      </c>
      <c r="U155" s="89">
        <f t="shared" si="31"/>
        <v>0.21540024660912449</v>
      </c>
    </row>
    <row r="156" spans="1:21" s="14" customFormat="1" ht="12.75" customHeight="1" x14ac:dyDescent="0.3">
      <c r="A156" s="58"/>
      <c r="B156" s="9" t="s">
        <v>462</v>
      </c>
      <c r="C156" s="20"/>
      <c r="D156" s="20"/>
      <c r="E156" s="20">
        <f>SUM(C156:D156)</f>
        <v>0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>
        <f>SUM(F156:Q156)</f>
        <v>0</v>
      </c>
      <c r="T156" s="20">
        <f>SUM(S156-E156)</f>
        <v>0</v>
      </c>
      <c r="U156" s="71"/>
    </row>
    <row r="157" spans="1:21" ht="12.75" customHeight="1" x14ac:dyDescent="0.3">
      <c r="A157" s="59"/>
      <c r="B157" s="19" t="s">
        <v>114</v>
      </c>
      <c r="C157" s="25">
        <f>SUM(C155:C156)</f>
        <v>81100</v>
      </c>
      <c r="D157" s="25">
        <f>SUM(D155:D156)</f>
        <v>0</v>
      </c>
      <c r="E157" s="25">
        <f>SUM(E155:E156)</f>
        <v>81100</v>
      </c>
      <c r="F157" s="25">
        <f>SUM(F155:F156)</f>
        <v>4539.22</v>
      </c>
      <c r="G157" s="25">
        <f t="shared" ref="G157:R157" si="33">SUM(G155:G156)</f>
        <v>5848.75</v>
      </c>
      <c r="H157" s="25">
        <f t="shared" si="33"/>
        <v>6473.8899999999994</v>
      </c>
      <c r="I157" s="25">
        <f t="shared" si="33"/>
        <v>607.1</v>
      </c>
      <c r="J157" s="25">
        <f t="shared" si="33"/>
        <v>0</v>
      </c>
      <c r="K157" s="25">
        <f t="shared" si="33"/>
        <v>0</v>
      </c>
      <c r="L157" s="25">
        <f t="shared" si="33"/>
        <v>0</v>
      </c>
      <c r="M157" s="25">
        <f t="shared" si="33"/>
        <v>0</v>
      </c>
      <c r="N157" s="25">
        <f t="shared" si="33"/>
        <v>0</v>
      </c>
      <c r="O157" s="25">
        <f t="shared" si="33"/>
        <v>0</v>
      </c>
      <c r="P157" s="25">
        <f t="shared" si="33"/>
        <v>0</v>
      </c>
      <c r="Q157" s="25">
        <f t="shared" si="33"/>
        <v>0</v>
      </c>
      <c r="R157" s="25">
        <f t="shared" si="33"/>
        <v>0</v>
      </c>
      <c r="S157" s="25">
        <f>SUM(S155:S156)</f>
        <v>17468.959999999995</v>
      </c>
      <c r="T157" s="25">
        <f>SUM(T155:T156)</f>
        <v>-63631.040000000001</v>
      </c>
      <c r="U157" s="89"/>
    </row>
    <row r="158" spans="1:21" ht="12.75" customHeight="1" x14ac:dyDescent="0.3">
      <c r="B158" s="3"/>
      <c r="C158" s="26"/>
      <c r="D158" s="26"/>
      <c r="E158" s="29" t="s">
        <v>549</v>
      </c>
      <c r="F158" s="98">
        <v>7209.8099999999995</v>
      </c>
      <c r="G158" s="98">
        <v>5299.62</v>
      </c>
      <c r="H158" s="98">
        <v>5436.79</v>
      </c>
      <c r="I158" s="98">
        <v>4403.21</v>
      </c>
      <c r="J158" s="98">
        <v>4801.6200000000008</v>
      </c>
      <c r="K158" s="98">
        <v>5166.45</v>
      </c>
      <c r="L158" s="98">
        <v>5328.7300000000005</v>
      </c>
      <c r="M158" s="98">
        <v>14344.95</v>
      </c>
      <c r="N158" s="98">
        <v>8911.9700000000012</v>
      </c>
      <c r="O158" s="98">
        <v>5616.5600000000013</v>
      </c>
      <c r="P158" s="98">
        <v>4512.97</v>
      </c>
      <c r="Q158" s="98">
        <v>9459.4399999999987</v>
      </c>
      <c r="R158" s="26"/>
      <c r="S158" s="100" cm="1">
        <f t="array" ref="S158">SUMPRODUCT((F157:Q157&lt;&gt;0)*(F158:Q158))</f>
        <v>22349.43</v>
      </c>
      <c r="T158" s="26"/>
      <c r="U158" s="90"/>
    </row>
    <row r="159" spans="1:21" s="14" customFormat="1" ht="12.75" customHeight="1" x14ac:dyDescent="0.3">
      <c r="A159" s="58"/>
      <c r="B159" s="1"/>
      <c r="C159" s="10"/>
      <c r="D159" s="4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31"/>
    </row>
    <row r="160" spans="1:21" s="14" customFormat="1" ht="12.75" customHeight="1" x14ac:dyDescent="0.3">
      <c r="A160" s="59"/>
      <c r="C160" s="15"/>
      <c r="D160" s="13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135"/>
    </row>
    <row r="161" spans="1:21" ht="12.75" customHeight="1" x14ac:dyDescent="0.3">
      <c r="A161" s="60" t="s">
        <v>162</v>
      </c>
      <c r="B161" s="70" t="s">
        <v>24</v>
      </c>
      <c r="C161" s="136"/>
      <c r="D161" s="1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138"/>
    </row>
    <row r="162" spans="1:21" ht="12.75" customHeight="1" x14ac:dyDescent="0.25">
      <c r="A162" s="61" t="s">
        <v>136</v>
      </c>
      <c r="B162" s="8" t="s">
        <v>148</v>
      </c>
      <c r="C162" s="140">
        <v>8500</v>
      </c>
      <c r="D162" s="141"/>
      <c r="E162" s="86">
        <f t="shared" ref="E162:E163" si="34">SUM(C162:D162)</f>
        <v>8500</v>
      </c>
      <c r="F162" s="141"/>
      <c r="G162" s="141">
        <v>285</v>
      </c>
      <c r="H162" s="141">
        <v>0</v>
      </c>
      <c r="I162" s="141">
        <v>64.5</v>
      </c>
      <c r="J162" s="141"/>
      <c r="K162" s="141"/>
      <c r="L162" s="141"/>
      <c r="M162" s="141"/>
      <c r="N162" s="141"/>
      <c r="O162" s="141"/>
      <c r="P162" s="141"/>
      <c r="Q162" s="141"/>
      <c r="R162" s="141"/>
      <c r="S162" s="22">
        <f>SUM(F162:R162)</f>
        <v>349.5</v>
      </c>
      <c r="T162" s="22">
        <f>SUM(S162-E162)</f>
        <v>-8150.5</v>
      </c>
      <c r="U162" s="133">
        <f>S162/E162</f>
        <v>4.111764705882353E-2</v>
      </c>
    </row>
    <row r="163" spans="1:21" s="14" customFormat="1" ht="12.75" customHeight="1" x14ac:dyDescent="0.3">
      <c r="A163" s="61" t="s">
        <v>213</v>
      </c>
      <c r="B163" s="8" t="s">
        <v>26</v>
      </c>
      <c r="C163" s="47">
        <v>2500</v>
      </c>
      <c r="D163" s="24"/>
      <c r="E163" s="75">
        <f t="shared" si="34"/>
        <v>2500</v>
      </c>
      <c r="F163" s="24">
        <v>1155</v>
      </c>
      <c r="G163" s="24">
        <v>318</v>
      </c>
      <c r="H163" s="24">
        <v>120</v>
      </c>
      <c r="I163" s="24">
        <v>21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0">
        <f>SUM(F163:R163)</f>
        <v>1614</v>
      </c>
      <c r="T163" s="20">
        <f>SUM(S163-E163)</f>
        <v>-886</v>
      </c>
      <c r="U163" s="71">
        <f>S163/E163</f>
        <v>0.64559999999999995</v>
      </c>
    </row>
    <row r="164" spans="1:21" ht="12.75" customHeight="1" x14ac:dyDescent="0.3">
      <c r="A164" s="59"/>
      <c r="B164" s="19" t="s">
        <v>36</v>
      </c>
      <c r="C164" s="25">
        <f t="shared" ref="C164:T164" si="35">SUM(C162:C163)</f>
        <v>11000</v>
      </c>
      <c r="D164" s="25">
        <f t="shared" si="35"/>
        <v>0</v>
      </c>
      <c r="E164" s="25">
        <f t="shared" si="35"/>
        <v>11000</v>
      </c>
      <c r="F164" s="25">
        <f t="shared" si="35"/>
        <v>1155</v>
      </c>
      <c r="G164" s="25">
        <f t="shared" si="35"/>
        <v>603</v>
      </c>
      <c r="H164" s="25">
        <f t="shared" si="35"/>
        <v>120</v>
      </c>
      <c r="I164" s="25">
        <f t="shared" si="35"/>
        <v>85.5</v>
      </c>
      <c r="J164" s="25">
        <f t="shared" si="35"/>
        <v>0</v>
      </c>
      <c r="K164" s="25">
        <f t="shared" si="35"/>
        <v>0</v>
      </c>
      <c r="L164" s="25">
        <f t="shared" si="35"/>
        <v>0</v>
      </c>
      <c r="M164" s="25">
        <f t="shared" si="35"/>
        <v>0</v>
      </c>
      <c r="N164" s="25">
        <f t="shared" si="35"/>
        <v>0</v>
      </c>
      <c r="O164" s="25">
        <f t="shared" si="35"/>
        <v>0</v>
      </c>
      <c r="P164" s="25">
        <f t="shared" si="35"/>
        <v>0</v>
      </c>
      <c r="Q164" s="25">
        <f t="shared" si="35"/>
        <v>0</v>
      </c>
      <c r="R164" s="25">
        <f t="shared" si="35"/>
        <v>0</v>
      </c>
      <c r="S164" s="25">
        <f t="shared" si="35"/>
        <v>1963.5</v>
      </c>
      <c r="T164" s="25">
        <f t="shared" si="35"/>
        <v>-9036.5</v>
      </c>
      <c r="U164" s="89">
        <f>S164/E164</f>
        <v>0.17849999999999999</v>
      </c>
    </row>
    <row r="165" spans="1:21" s="14" customFormat="1" ht="12.75" customHeight="1" x14ac:dyDescent="0.3">
      <c r="A165" s="58"/>
      <c r="B165" s="9"/>
      <c r="C165" s="20"/>
      <c r="D165" s="20"/>
      <c r="E165" s="20">
        <f>SUM(C165:D165)</f>
        <v>0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>
        <f>SUM(F165:Q165)</f>
        <v>0</v>
      </c>
      <c r="T165" s="20">
        <f>SUM(S165-E165)</f>
        <v>0</v>
      </c>
      <c r="U165" s="71"/>
    </row>
    <row r="166" spans="1:21" ht="12.75" customHeight="1" x14ac:dyDescent="0.3">
      <c r="A166" s="59"/>
      <c r="B166" s="19" t="s">
        <v>556</v>
      </c>
      <c r="C166" s="25">
        <f t="shared" ref="C166:T166" si="36">SUM(C164:C165)</f>
        <v>11000</v>
      </c>
      <c r="D166" s="25">
        <f t="shared" si="36"/>
        <v>0</v>
      </c>
      <c r="E166" s="25">
        <f t="shared" si="36"/>
        <v>11000</v>
      </c>
      <c r="F166" s="25">
        <f t="shared" si="36"/>
        <v>1155</v>
      </c>
      <c r="G166" s="25">
        <f t="shared" si="36"/>
        <v>603</v>
      </c>
      <c r="H166" s="25">
        <f t="shared" si="36"/>
        <v>120</v>
      </c>
      <c r="I166" s="25">
        <f t="shared" si="36"/>
        <v>85.5</v>
      </c>
      <c r="J166" s="25">
        <f t="shared" si="36"/>
        <v>0</v>
      </c>
      <c r="K166" s="25">
        <f t="shared" si="36"/>
        <v>0</v>
      </c>
      <c r="L166" s="25">
        <f t="shared" si="36"/>
        <v>0</v>
      </c>
      <c r="M166" s="25">
        <f t="shared" si="36"/>
        <v>0</v>
      </c>
      <c r="N166" s="25">
        <f t="shared" si="36"/>
        <v>0</v>
      </c>
      <c r="O166" s="25">
        <f t="shared" si="36"/>
        <v>0</v>
      </c>
      <c r="P166" s="25">
        <f t="shared" si="36"/>
        <v>0</v>
      </c>
      <c r="Q166" s="25">
        <f t="shared" si="36"/>
        <v>0</v>
      </c>
      <c r="R166" s="25">
        <f t="shared" si="36"/>
        <v>0</v>
      </c>
      <c r="S166" s="25">
        <f t="shared" si="36"/>
        <v>1963.5</v>
      </c>
      <c r="T166" s="25">
        <f t="shared" si="36"/>
        <v>-9036.5</v>
      </c>
      <c r="U166" s="89">
        <f>S166/E166</f>
        <v>0.17849999999999999</v>
      </c>
    </row>
    <row r="167" spans="1:21" ht="12.75" customHeight="1" x14ac:dyDescent="0.3">
      <c r="B167" s="3"/>
      <c r="C167" s="33"/>
      <c r="D167" s="33"/>
      <c r="E167" s="98" t="s">
        <v>549</v>
      </c>
      <c r="F167" s="100">
        <v>1260</v>
      </c>
      <c r="G167" s="100">
        <v>546</v>
      </c>
      <c r="H167" s="100">
        <v>2943</v>
      </c>
      <c r="I167" s="100">
        <v>-177</v>
      </c>
      <c r="J167" s="100">
        <v>42</v>
      </c>
      <c r="K167" s="100">
        <v>-84</v>
      </c>
      <c r="L167" s="100">
        <v>0</v>
      </c>
      <c r="M167" s="100">
        <v>0</v>
      </c>
      <c r="N167" s="100">
        <v>0</v>
      </c>
      <c r="O167" s="100">
        <v>350</v>
      </c>
      <c r="P167" s="100">
        <v>797</v>
      </c>
      <c r="Q167" s="100">
        <v>1715</v>
      </c>
      <c r="R167" s="100"/>
      <c r="S167" s="100" cm="1">
        <f t="array" ref="S167">SUMPRODUCT((F166:Q166&lt;&gt;0)*(F167:Q167))</f>
        <v>4572</v>
      </c>
      <c r="T167" s="33"/>
      <c r="U167" s="91"/>
    </row>
    <row r="168" spans="1:21" ht="12.75" customHeight="1" x14ac:dyDescent="0.25">
      <c r="B168" s="3"/>
      <c r="C168" s="10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93"/>
    </row>
    <row r="169" spans="1:21" ht="12.75" customHeight="1" x14ac:dyDescent="0.3">
      <c r="A169" s="60" t="s">
        <v>162</v>
      </c>
      <c r="B169" s="12" t="s">
        <v>27</v>
      </c>
      <c r="D169" s="82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114"/>
    </row>
    <row r="170" spans="1:21" ht="12.75" customHeight="1" x14ac:dyDescent="0.3">
      <c r="A170" s="61" t="s">
        <v>473</v>
      </c>
      <c r="B170" s="8" t="s">
        <v>6</v>
      </c>
      <c r="C170" s="46">
        <v>500</v>
      </c>
      <c r="D170" s="20"/>
      <c r="E170" s="75">
        <f t="shared" ref="E170:E172" si="37">SUM(C170:D170)</f>
        <v>500</v>
      </c>
      <c r="F170" s="20">
        <v>18</v>
      </c>
      <c r="G170" s="20">
        <v>15.54</v>
      </c>
      <c r="H170" s="20">
        <v>0</v>
      </c>
      <c r="I170" s="20">
        <v>0</v>
      </c>
      <c r="J170" s="20"/>
      <c r="K170" s="20"/>
      <c r="L170" s="20"/>
      <c r="M170" s="20"/>
      <c r="N170" s="20"/>
      <c r="O170" s="25"/>
      <c r="P170" s="20"/>
      <c r="Q170" s="20"/>
      <c r="R170" s="20"/>
      <c r="S170" s="20">
        <f>SUM(F170:R170)</f>
        <v>33.54</v>
      </c>
      <c r="T170" s="20">
        <f>SUM(S170-E170)</f>
        <v>-466.46</v>
      </c>
      <c r="U170" s="71">
        <f>S170/E170</f>
        <v>6.7080000000000001E-2</v>
      </c>
    </row>
    <row r="171" spans="1:21" ht="12.75" customHeight="1" x14ac:dyDescent="0.25">
      <c r="A171" s="61" t="s">
        <v>222</v>
      </c>
      <c r="B171" s="18" t="s">
        <v>26</v>
      </c>
      <c r="C171" s="46">
        <v>2500</v>
      </c>
      <c r="D171" s="20"/>
      <c r="E171" s="75">
        <f t="shared" si="37"/>
        <v>2500</v>
      </c>
      <c r="F171" s="20">
        <v>205.73</v>
      </c>
      <c r="G171" s="20">
        <v>262.24</v>
      </c>
      <c r="H171" s="20">
        <v>0</v>
      </c>
      <c r="I171" s="20">
        <v>50.94</v>
      </c>
      <c r="J171" s="20"/>
      <c r="K171" s="20"/>
      <c r="L171" s="20"/>
      <c r="M171" s="20"/>
      <c r="N171" s="20"/>
      <c r="O171" s="20"/>
      <c r="P171" s="20"/>
      <c r="Q171" s="20"/>
      <c r="R171" s="20"/>
      <c r="S171" s="20">
        <f>SUM(F171:R171)</f>
        <v>518.91000000000008</v>
      </c>
      <c r="T171" s="20">
        <f>SUM(S171-E171)</f>
        <v>-1981.09</v>
      </c>
      <c r="U171" s="71">
        <f>S171/E171</f>
        <v>0.20756400000000003</v>
      </c>
    </row>
    <row r="172" spans="1:21" s="14" customFormat="1" ht="12.75" customHeight="1" x14ac:dyDescent="0.3">
      <c r="A172" s="63" t="s">
        <v>223</v>
      </c>
      <c r="B172" s="8" t="s">
        <v>25</v>
      </c>
      <c r="C172" s="21">
        <v>8000</v>
      </c>
      <c r="D172" s="20"/>
      <c r="E172" s="75">
        <f t="shared" si="37"/>
        <v>8000</v>
      </c>
      <c r="F172" s="20">
        <v>1692.42</v>
      </c>
      <c r="G172" s="20">
        <v>275</v>
      </c>
      <c r="H172" s="20">
        <v>0</v>
      </c>
      <c r="I172" s="20">
        <v>1738.71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>
        <f>SUM(F172:R172)</f>
        <v>3706.13</v>
      </c>
      <c r="T172" s="20">
        <f>SUM(S172-E172)</f>
        <v>-4293.87</v>
      </c>
      <c r="U172" s="71">
        <f>S172/E172</f>
        <v>0.46326624999999999</v>
      </c>
    </row>
    <row r="173" spans="1:21" s="14" customFormat="1" ht="12.75" customHeight="1" x14ac:dyDescent="0.3">
      <c r="A173" s="59"/>
      <c r="B173" s="19" t="s">
        <v>15</v>
      </c>
      <c r="C173" s="25">
        <f>SUM(C170:C172)</f>
        <v>11000</v>
      </c>
      <c r="D173" s="20">
        <f>SUM(D171:D172)</f>
        <v>0</v>
      </c>
      <c r="E173" s="25">
        <f t="shared" ref="E173:S173" si="38">SUM(E170:E172)</f>
        <v>11000</v>
      </c>
      <c r="F173" s="25">
        <f t="shared" si="38"/>
        <v>1916.15</v>
      </c>
      <c r="G173" s="25">
        <f t="shared" si="38"/>
        <v>552.78</v>
      </c>
      <c r="H173" s="25">
        <f t="shared" si="38"/>
        <v>0</v>
      </c>
      <c r="I173" s="25">
        <f t="shared" si="38"/>
        <v>1789.65</v>
      </c>
      <c r="J173" s="25">
        <f t="shared" si="38"/>
        <v>0</v>
      </c>
      <c r="K173" s="25">
        <f t="shared" si="38"/>
        <v>0</v>
      </c>
      <c r="L173" s="25">
        <f t="shared" si="38"/>
        <v>0</v>
      </c>
      <c r="M173" s="25">
        <f t="shared" si="38"/>
        <v>0</v>
      </c>
      <c r="N173" s="25">
        <f t="shared" si="38"/>
        <v>0</v>
      </c>
      <c r="O173" s="25">
        <f t="shared" si="38"/>
        <v>0</v>
      </c>
      <c r="P173" s="25">
        <f t="shared" si="38"/>
        <v>0</v>
      </c>
      <c r="Q173" s="25">
        <f t="shared" si="38"/>
        <v>0</v>
      </c>
      <c r="R173" s="25">
        <f t="shared" si="38"/>
        <v>0</v>
      </c>
      <c r="S173" s="25">
        <f t="shared" si="38"/>
        <v>4258.58</v>
      </c>
      <c r="T173" s="25">
        <f>SUM(T171:T172)</f>
        <v>-6274.96</v>
      </c>
      <c r="U173" s="89">
        <f>S173/E173</f>
        <v>0.38714363636363636</v>
      </c>
    </row>
    <row r="174" spans="1:21" s="14" customFormat="1" ht="12.75" customHeight="1" x14ac:dyDescent="0.3">
      <c r="A174" s="59"/>
      <c r="B174" s="15"/>
      <c r="C174" s="33"/>
      <c r="D174" s="33"/>
      <c r="E174" s="98" t="s">
        <v>549</v>
      </c>
      <c r="F174" s="100">
        <v>662.99</v>
      </c>
      <c r="G174" s="100">
        <v>2029.44</v>
      </c>
      <c r="H174" s="100">
        <v>2944.05</v>
      </c>
      <c r="I174" s="100">
        <v>1263.56</v>
      </c>
      <c r="J174" s="100">
        <v>586.39</v>
      </c>
      <c r="K174" s="100">
        <v>119.34</v>
      </c>
      <c r="L174" s="100">
        <v>263.92</v>
      </c>
      <c r="M174" s="100">
        <v>-2577.67</v>
      </c>
      <c r="N174" s="100">
        <v>172.8</v>
      </c>
      <c r="O174" s="100">
        <v>195.15</v>
      </c>
      <c r="P174" s="100">
        <v>86.52</v>
      </c>
      <c r="Q174" s="100">
        <v>1085.6600000000001</v>
      </c>
      <c r="R174" s="100"/>
      <c r="S174" s="100" cm="1">
        <f t="array" ref="S174">SUMPRODUCT((F173:Q173&lt;&gt;0)*(F174:Q174))</f>
        <v>3955.9900000000002</v>
      </c>
      <c r="T174" s="33"/>
      <c r="U174" s="91"/>
    </row>
    <row r="175" spans="1:21" ht="12.75" customHeight="1" x14ac:dyDescent="0.3">
      <c r="A175" s="59"/>
      <c r="B175" s="15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91"/>
    </row>
    <row r="176" spans="1:21" s="14" customFormat="1" ht="12.75" customHeight="1" x14ac:dyDescent="0.3">
      <c r="A176" s="58"/>
      <c r="B176" s="1"/>
      <c r="C176" s="1"/>
      <c r="D176" s="4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31"/>
    </row>
    <row r="177" spans="1:21" s="14" customFormat="1" ht="12.75" customHeight="1" x14ac:dyDescent="0.3">
      <c r="A177" s="59"/>
      <c r="C177" s="15"/>
      <c r="D177" s="13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135"/>
    </row>
    <row r="178" spans="1:21" s="14" customFormat="1" ht="12.75" customHeight="1" x14ac:dyDescent="0.3">
      <c r="A178" s="60" t="s">
        <v>143</v>
      </c>
      <c r="B178" s="55" t="s">
        <v>28</v>
      </c>
      <c r="C178" s="136"/>
      <c r="D178" s="1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138"/>
    </row>
    <row r="179" spans="1:21" s="14" customFormat="1" ht="12.75" customHeight="1" x14ac:dyDescent="0.3">
      <c r="A179" s="61" t="s">
        <v>196</v>
      </c>
      <c r="B179" s="8" t="s">
        <v>140</v>
      </c>
      <c r="C179" s="22">
        <v>5000</v>
      </c>
      <c r="D179" s="22"/>
      <c r="E179" s="86">
        <f t="shared" ref="E179:E180" si="39">SUM(C179:D179)</f>
        <v>5000</v>
      </c>
      <c r="F179" s="22">
        <v>1020</v>
      </c>
      <c r="G179" s="22">
        <v>1173</v>
      </c>
      <c r="H179" s="22">
        <v>1398</v>
      </c>
      <c r="I179" s="22">
        <v>259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>
        <f>SUM(F179:R179)</f>
        <v>3850</v>
      </c>
      <c r="T179" s="22">
        <f>SUM(S179-E179)</f>
        <v>-1150</v>
      </c>
      <c r="U179" s="133">
        <f>S179/E179</f>
        <v>0.77</v>
      </c>
    </row>
    <row r="180" spans="1:21" ht="12.75" customHeight="1" x14ac:dyDescent="0.3">
      <c r="A180" s="61" t="s">
        <v>493</v>
      </c>
      <c r="B180" s="8" t="s">
        <v>495</v>
      </c>
      <c r="C180" s="20">
        <v>2500</v>
      </c>
      <c r="D180" s="20"/>
      <c r="E180" s="75">
        <f t="shared" si="39"/>
        <v>2500</v>
      </c>
      <c r="F180" s="20">
        <v>244</v>
      </c>
      <c r="G180" s="20">
        <v>224</v>
      </c>
      <c r="H180" s="20">
        <v>358</v>
      </c>
      <c r="I180" s="20">
        <v>72</v>
      </c>
      <c r="J180" s="20"/>
      <c r="K180" s="20"/>
      <c r="L180" s="20"/>
      <c r="M180" s="20"/>
      <c r="N180" s="20"/>
      <c r="O180" s="20"/>
      <c r="P180" s="20"/>
      <c r="Q180" s="20"/>
      <c r="R180" s="20"/>
      <c r="S180" s="20">
        <f>SUM(F180:R180)</f>
        <v>898</v>
      </c>
      <c r="T180" s="43"/>
      <c r="U180" s="115"/>
    </row>
    <row r="181" spans="1:21" s="14" customFormat="1" ht="12.75" customHeight="1" x14ac:dyDescent="0.3">
      <c r="A181" s="61"/>
      <c r="B181" s="8"/>
      <c r="C181" s="20"/>
      <c r="D181" s="20"/>
      <c r="E181" s="75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71"/>
    </row>
    <row r="182" spans="1:21" ht="12.75" customHeight="1" x14ac:dyDescent="0.3">
      <c r="A182" s="59"/>
      <c r="B182" s="19" t="s">
        <v>36</v>
      </c>
      <c r="C182" s="25">
        <f>SUM(C179:C181)</f>
        <v>7500</v>
      </c>
      <c r="D182" s="25">
        <f>D181</f>
        <v>0</v>
      </c>
      <c r="E182" s="25">
        <f>SUM(E179:E181)</f>
        <v>7500</v>
      </c>
      <c r="F182" s="25">
        <f>SUM(F179:F181)</f>
        <v>1264</v>
      </c>
      <c r="G182" s="25">
        <f t="shared" ref="G182:S182" si="40">SUM(G179:G181)</f>
        <v>1397</v>
      </c>
      <c r="H182" s="25">
        <f t="shared" si="40"/>
        <v>1756</v>
      </c>
      <c r="I182" s="25">
        <f t="shared" si="40"/>
        <v>331</v>
      </c>
      <c r="J182" s="25">
        <f t="shared" si="40"/>
        <v>0</v>
      </c>
      <c r="K182" s="25">
        <f t="shared" si="40"/>
        <v>0</v>
      </c>
      <c r="L182" s="25">
        <f t="shared" si="40"/>
        <v>0</v>
      </c>
      <c r="M182" s="25">
        <f t="shared" si="40"/>
        <v>0</v>
      </c>
      <c r="N182" s="25">
        <f t="shared" si="40"/>
        <v>0</v>
      </c>
      <c r="O182" s="25">
        <f t="shared" si="40"/>
        <v>0</v>
      </c>
      <c r="P182" s="25">
        <f t="shared" si="40"/>
        <v>0</v>
      </c>
      <c r="Q182" s="25">
        <f t="shared" si="40"/>
        <v>0</v>
      </c>
      <c r="R182" s="25">
        <f t="shared" si="40"/>
        <v>0</v>
      </c>
      <c r="S182" s="25">
        <f t="shared" si="40"/>
        <v>4748</v>
      </c>
      <c r="T182" s="25">
        <f>SUM(T181:T181)</f>
        <v>0</v>
      </c>
      <c r="U182" s="89"/>
    </row>
    <row r="183" spans="1:21" s="14" customFormat="1" ht="12.75" customHeight="1" x14ac:dyDescent="0.3">
      <c r="A183" s="58"/>
      <c r="B183" s="9"/>
      <c r="C183" s="20"/>
      <c r="D183" s="20"/>
      <c r="E183" s="20">
        <f>SUM(C183:D183)</f>
        <v>0</v>
      </c>
      <c r="F183" s="20">
        <v>0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>
        <f>SUM(F183:Q183)</f>
        <v>0</v>
      </c>
      <c r="T183" s="20">
        <f>SUM(S183-E183)</f>
        <v>0</v>
      </c>
      <c r="U183" s="71"/>
    </row>
    <row r="184" spans="1:21" ht="12.75" customHeight="1" x14ac:dyDescent="0.3">
      <c r="A184" s="59"/>
      <c r="B184" s="19" t="s">
        <v>117</v>
      </c>
      <c r="C184" s="25">
        <f t="shared" ref="C184:Q184" si="41">SUM(C182:C183)</f>
        <v>7500</v>
      </c>
      <c r="D184" s="25">
        <f t="shared" si="41"/>
        <v>0</v>
      </c>
      <c r="E184" s="25">
        <f t="shared" si="41"/>
        <v>7500</v>
      </c>
      <c r="F184" s="25">
        <f t="shared" si="41"/>
        <v>1264</v>
      </c>
      <c r="G184" s="25">
        <f t="shared" si="41"/>
        <v>1397</v>
      </c>
      <c r="H184" s="25">
        <f t="shared" si="41"/>
        <v>1756</v>
      </c>
      <c r="I184" s="25">
        <f t="shared" si="41"/>
        <v>331</v>
      </c>
      <c r="J184" s="25">
        <f t="shared" si="41"/>
        <v>0</v>
      </c>
      <c r="K184" s="25">
        <f t="shared" si="41"/>
        <v>0</v>
      </c>
      <c r="L184" s="25">
        <f t="shared" si="41"/>
        <v>0</v>
      </c>
      <c r="M184" s="25">
        <f t="shared" si="41"/>
        <v>0</v>
      </c>
      <c r="N184" s="25">
        <f t="shared" si="41"/>
        <v>0</v>
      </c>
      <c r="O184" s="25">
        <f t="shared" si="41"/>
        <v>0</v>
      </c>
      <c r="P184" s="25">
        <f>SUM(P182:P183)</f>
        <v>0</v>
      </c>
      <c r="Q184" s="25">
        <f t="shared" si="41"/>
        <v>0</v>
      </c>
      <c r="R184" s="25">
        <f>SUM(R182:R183)</f>
        <v>0</v>
      </c>
      <c r="S184" s="25">
        <f>SUM(S182:S183)</f>
        <v>4748</v>
      </c>
      <c r="T184" s="25">
        <f>SUM(T182:T183)</f>
        <v>0</v>
      </c>
      <c r="U184" s="89"/>
    </row>
    <row r="185" spans="1:21" ht="12.75" customHeight="1" x14ac:dyDescent="0.3">
      <c r="B185" s="3"/>
      <c r="C185" s="34"/>
      <c r="D185" s="33"/>
      <c r="E185" s="98" t="s">
        <v>549</v>
      </c>
      <c r="F185" s="100">
        <v>1238</v>
      </c>
      <c r="G185" s="100">
        <v>1427</v>
      </c>
      <c r="H185" s="100">
        <v>1918</v>
      </c>
      <c r="I185" s="100">
        <v>952</v>
      </c>
      <c r="J185" s="100">
        <v>300</v>
      </c>
      <c r="K185" s="100">
        <v>629</v>
      </c>
      <c r="L185" s="100">
        <v>757</v>
      </c>
      <c r="M185" s="100">
        <v>204</v>
      </c>
      <c r="N185" s="100">
        <v>495</v>
      </c>
      <c r="O185" s="100">
        <v>1260</v>
      </c>
      <c r="P185" s="100">
        <v>1108</v>
      </c>
      <c r="Q185" s="100">
        <v>1831</v>
      </c>
      <c r="R185" s="100"/>
      <c r="S185" s="100">
        <f>SUM(F185:G185)</f>
        <v>2665</v>
      </c>
      <c r="T185" s="33"/>
      <c r="U185" s="91"/>
    </row>
    <row r="186" spans="1:21" ht="12.75" customHeight="1" x14ac:dyDescent="0.25">
      <c r="C186" s="13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93"/>
    </row>
    <row r="187" spans="1:21" ht="12.75" customHeight="1" x14ac:dyDescent="0.3">
      <c r="A187" s="60" t="s">
        <v>143</v>
      </c>
      <c r="B187" s="12" t="s">
        <v>29</v>
      </c>
      <c r="C187" s="49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1" ht="12.75" customHeight="1" x14ac:dyDescent="0.25">
      <c r="A188" s="61" t="s">
        <v>479</v>
      </c>
      <c r="B188" s="8" t="s">
        <v>480</v>
      </c>
      <c r="C188" s="21">
        <v>0</v>
      </c>
      <c r="D188" s="81"/>
      <c r="E188" s="20">
        <v>0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>
        <f t="shared" ref="S188:S193" si="42">SUM(F188:R188)</f>
        <v>0</v>
      </c>
      <c r="T188" s="20">
        <f t="shared" ref="T188:T193" si="43">SUM(S188-E188)</f>
        <v>0</v>
      </c>
      <c r="U188" s="71"/>
    </row>
    <row r="189" spans="1:21" ht="12.75" customHeight="1" x14ac:dyDescent="0.25">
      <c r="A189" s="61" t="s">
        <v>224</v>
      </c>
      <c r="B189" s="8" t="s">
        <v>92</v>
      </c>
      <c r="C189" s="48">
        <v>500</v>
      </c>
      <c r="D189" s="83"/>
      <c r="E189" s="75">
        <f t="shared" ref="E189:E193" si="44">SUM(C189:D189)</f>
        <v>500</v>
      </c>
      <c r="F189" s="20"/>
      <c r="G189" s="20"/>
      <c r="H189" s="20">
        <v>0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>
        <f t="shared" si="42"/>
        <v>0</v>
      </c>
      <c r="T189" s="20">
        <f t="shared" si="43"/>
        <v>-500</v>
      </c>
      <c r="U189" s="71">
        <f>S189/E189</f>
        <v>0</v>
      </c>
    </row>
    <row r="190" spans="1:21" ht="12.75" customHeight="1" x14ac:dyDescent="0.25">
      <c r="A190" s="61" t="s">
        <v>494</v>
      </c>
      <c r="B190" s="8" t="s">
        <v>496</v>
      </c>
      <c r="C190" s="48">
        <v>1500</v>
      </c>
      <c r="D190" s="83"/>
      <c r="E190" s="75">
        <v>0</v>
      </c>
      <c r="F190" s="20">
        <v>0</v>
      </c>
      <c r="G190" s="20">
        <v>134</v>
      </c>
      <c r="H190" s="20">
        <v>67</v>
      </c>
      <c r="I190" s="20">
        <v>912.73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>
        <f t="shared" si="42"/>
        <v>1113.73</v>
      </c>
      <c r="T190" s="20">
        <f t="shared" si="43"/>
        <v>1113.73</v>
      </c>
      <c r="U190" s="71">
        <v>0</v>
      </c>
    </row>
    <row r="191" spans="1:21" ht="12.75" customHeight="1" x14ac:dyDescent="0.25">
      <c r="A191" s="61" t="s">
        <v>225</v>
      </c>
      <c r="B191" s="18" t="s">
        <v>177</v>
      </c>
      <c r="C191" s="48">
        <v>3500</v>
      </c>
      <c r="D191" s="20"/>
      <c r="E191" s="75">
        <f t="shared" si="44"/>
        <v>3500</v>
      </c>
      <c r="F191" s="20"/>
      <c r="G191" s="20"/>
      <c r="H191" s="20">
        <v>0</v>
      </c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>
        <f t="shared" si="42"/>
        <v>0</v>
      </c>
      <c r="T191" s="20">
        <f t="shared" si="43"/>
        <v>-3500</v>
      </c>
      <c r="U191" s="71">
        <f>S191/E191</f>
        <v>0</v>
      </c>
    </row>
    <row r="192" spans="1:21" ht="12.75" customHeight="1" x14ac:dyDescent="0.25">
      <c r="A192" s="63" t="s">
        <v>226</v>
      </c>
      <c r="B192" s="8" t="s">
        <v>183</v>
      </c>
      <c r="C192" s="20">
        <v>500</v>
      </c>
      <c r="D192" s="20"/>
      <c r="E192" s="75">
        <f t="shared" si="44"/>
        <v>500</v>
      </c>
      <c r="F192" s="20"/>
      <c r="G192" s="20"/>
      <c r="H192" s="20">
        <v>0</v>
      </c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>
        <f t="shared" si="42"/>
        <v>0</v>
      </c>
      <c r="T192" s="20">
        <f t="shared" si="43"/>
        <v>-500</v>
      </c>
      <c r="U192" s="71">
        <f>S192/E192</f>
        <v>0</v>
      </c>
    </row>
    <row r="193" spans="1:21" s="14" customFormat="1" ht="12.75" customHeight="1" x14ac:dyDescent="0.3">
      <c r="A193" s="63" t="s">
        <v>133</v>
      </c>
      <c r="B193" s="8" t="s">
        <v>11</v>
      </c>
      <c r="C193" s="20">
        <v>1500</v>
      </c>
      <c r="D193" s="20"/>
      <c r="E193" s="75">
        <f t="shared" si="44"/>
        <v>1500</v>
      </c>
      <c r="F193" s="20">
        <v>0</v>
      </c>
      <c r="G193" s="20">
        <v>351.23</v>
      </c>
      <c r="H193" s="20">
        <v>65</v>
      </c>
      <c r="I193" s="20">
        <v>0</v>
      </c>
      <c r="J193" s="20"/>
      <c r="K193" s="20"/>
      <c r="L193" s="20"/>
      <c r="M193" s="20"/>
      <c r="N193" s="20"/>
      <c r="O193" s="20"/>
      <c r="P193" s="20"/>
      <c r="Q193" s="20"/>
      <c r="R193" s="20"/>
      <c r="S193" s="20">
        <f t="shared" si="42"/>
        <v>416.23</v>
      </c>
      <c r="T193" s="20">
        <f t="shared" si="43"/>
        <v>-1083.77</v>
      </c>
      <c r="U193" s="71">
        <f>S193/E193</f>
        <v>0.27748666666666666</v>
      </c>
    </row>
    <row r="194" spans="1:21" s="14" customFormat="1" ht="12.75" customHeight="1" x14ac:dyDescent="0.3">
      <c r="A194" s="59"/>
      <c r="B194" s="19" t="s">
        <v>15</v>
      </c>
      <c r="C194" s="25">
        <f>SUM(C189:C193)</f>
        <v>7500</v>
      </c>
      <c r="D194" s="25">
        <f>SUM(D189:D193)</f>
        <v>0</v>
      </c>
      <c r="E194" s="101">
        <f>SUM(E189:E193)</f>
        <v>6000</v>
      </c>
      <c r="F194" s="101">
        <f>SUM(F188:F193)</f>
        <v>0</v>
      </c>
      <c r="G194" s="101">
        <f t="shared" ref="G194:R194" si="45">SUM(G189:G193)</f>
        <v>485.23</v>
      </c>
      <c r="H194" s="101">
        <f t="shared" si="45"/>
        <v>132</v>
      </c>
      <c r="I194" s="101">
        <f t="shared" si="45"/>
        <v>912.73</v>
      </c>
      <c r="J194" s="101">
        <f t="shared" si="45"/>
        <v>0</v>
      </c>
      <c r="K194" s="101">
        <f t="shared" si="45"/>
        <v>0</v>
      </c>
      <c r="L194" s="101">
        <f t="shared" si="45"/>
        <v>0</v>
      </c>
      <c r="M194" s="101">
        <f t="shared" si="45"/>
        <v>0</v>
      </c>
      <c r="N194" s="101">
        <f t="shared" si="45"/>
        <v>0</v>
      </c>
      <c r="O194" s="101">
        <f t="shared" si="45"/>
        <v>0</v>
      </c>
      <c r="P194" s="101">
        <f>SUM(P188:P193)</f>
        <v>0</v>
      </c>
      <c r="Q194" s="101">
        <f t="shared" si="45"/>
        <v>0</v>
      </c>
      <c r="R194" s="101">
        <f t="shared" si="45"/>
        <v>0</v>
      </c>
      <c r="S194" s="101">
        <f>SUM(S188:S193)</f>
        <v>1529.96</v>
      </c>
      <c r="T194" s="25">
        <f>SUM(T189:T193)</f>
        <v>-4470.04</v>
      </c>
      <c r="U194" s="89">
        <f>S194/E194</f>
        <v>0.25499333333333335</v>
      </c>
    </row>
    <row r="195" spans="1:21" s="14" customFormat="1" ht="12.75" customHeight="1" x14ac:dyDescent="0.3">
      <c r="A195" s="59"/>
      <c r="B195" s="15"/>
      <c r="C195" s="33"/>
      <c r="D195" s="33"/>
      <c r="E195" s="102" t="s">
        <v>549</v>
      </c>
      <c r="F195" s="103">
        <v>258.43</v>
      </c>
      <c r="G195" s="103">
        <v>0</v>
      </c>
      <c r="H195" s="103">
        <v>614.01</v>
      </c>
      <c r="I195" s="103">
        <v>170.18</v>
      </c>
      <c r="J195" s="103">
        <v>42.96</v>
      </c>
      <c r="K195" s="103">
        <v>64.39</v>
      </c>
      <c r="L195" s="103">
        <v>208.65</v>
      </c>
      <c r="M195" s="103">
        <v>0</v>
      </c>
      <c r="N195" s="103">
        <v>586.65</v>
      </c>
      <c r="O195" s="103">
        <v>3799.59</v>
      </c>
      <c r="P195" s="103">
        <v>494</v>
      </c>
      <c r="Q195" s="103">
        <v>53</v>
      </c>
      <c r="R195" s="103"/>
      <c r="S195" s="100" cm="1">
        <f t="array" ref="S195">SUMPRODUCT((F194:Q194&lt;&gt;0)*(F195:Q195))</f>
        <v>784.19</v>
      </c>
      <c r="T195" s="33"/>
      <c r="U195" s="91"/>
    </row>
    <row r="196" spans="1:21" s="14" customFormat="1" ht="12.75" customHeight="1" x14ac:dyDescent="0.3">
      <c r="A196" s="59"/>
      <c r="B196" s="15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91"/>
    </row>
    <row r="197" spans="1:21" s="14" customFormat="1" ht="12.75" customHeight="1" x14ac:dyDescent="0.3">
      <c r="A197" s="59"/>
      <c r="B197" s="15"/>
      <c r="C197" s="15"/>
      <c r="D197" s="13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135"/>
    </row>
    <row r="198" spans="1:21" s="14" customFormat="1" ht="12.75" customHeight="1" x14ac:dyDescent="0.3">
      <c r="A198" s="108" t="s">
        <v>142</v>
      </c>
      <c r="B198" s="95" t="s">
        <v>503</v>
      </c>
      <c r="C198" s="136"/>
      <c r="D198" s="1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138"/>
    </row>
    <row r="199" spans="1:21" ht="12.75" customHeight="1" x14ac:dyDescent="0.25">
      <c r="A199" s="61" t="s">
        <v>532</v>
      </c>
      <c r="B199" s="74" t="s">
        <v>533</v>
      </c>
      <c r="C199" s="142">
        <v>0</v>
      </c>
      <c r="D199" s="85"/>
      <c r="E199" s="86">
        <f t="shared" ref="E199:E217" si="46">SUM(C199:D199)</f>
        <v>0</v>
      </c>
      <c r="F199" s="86">
        <v>30</v>
      </c>
      <c r="G199" s="86">
        <v>30</v>
      </c>
      <c r="H199" s="86">
        <v>30</v>
      </c>
      <c r="I199" s="119">
        <v>30</v>
      </c>
      <c r="J199" s="86"/>
      <c r="K199" s="86"/>
      <c r="L199" s="86"/>
      <c r="M199" s="86"/>
      <c r="N199" s="86"/>
      <c r="O199" s="86"/>
      <c r="P199" s="86"/>
      <c r="Q199" s="86"/>
      <c r="R199" s="86"/>
      <c r="S199" s="22">
        <f t="shared" ref="S199:S204" si="47">SUM(F199:R199)</f>
        <v>120</v>
      </c>
      <c r="T199" s="22">
        <f t="shared" ref="T199:T204" si="48">SUM(S199-E199)</f>
        <v>120</v>
      </c>
      <c r="U199" s="133"/>
    </row>
    <row r="200" spans="1:21" ht="12.75" customHeight="1" x14ac:dyDescent="0.25">
      <c r="A200" s="61" t="s">
        <v>214</v>
      </c>
      <c r="B200" s="1" t="s">
        <v>40</v>
      </c>
      <c r="C200" s="22">
        <v>40000</v>
      </c>
      <c r="D200" s="22"/>
      <c r="E200" s="86">
        <f t="shared" si="46"/>
        <v>40000</v>
      </c>
      <c r="F200" s="22">
        <v>4653.08</v>
      </c>
      <c r="G200" s="22">
        <v>2807.95</v>
      </c>
      <c r="H200" s="22">
        <v>2077.0500000000002</v>
      </c>
      <c r="I200" s="119">
        <v>1707.59</v>
      </c>
      <c r="J200" s="22"/>
      <c r="K200" s="22"/>
      <c r="L200" s="22"/>
      <c r="M200" s="22"/>
      <c r="N200" s="22"/>
      <c r="O200" s="22"/>
      <c r="P200" s="22"/>
      <c r="Q200" s="22"/>
      <c r="R200" s="22"/>
      <c r="S200" s="20">
        <f t="shared" si="47"/>
        <v>11245.67</v>
      </c>
      <c r="T200" s="20">
        <f t="shared" si="48"/>
        <v>-28754.33</v>
      </c>
      <c r="U200" s="71">
        <f>S200/E200</f>
        <v>0.28114175000000002</v>
      </c>
    </row>
    <row r="201" spans="1:21" ht="12.75" customHeight="1" x14ac:dyDescent="0.25">
      <c r="A201" s="61" t="s">
        <v>201</v>
      </c>
      <c r="B201" s="8" t="s">
        <v>42</v>
      </c>
      <c r="C201" s="48">
        <v>650</v>
      </c>
      <c r="D201" s="20"/>
      <c r="E201" s="86">
        <f t="shared" si="46"/>
        <v>650</v>
      </c>
      <c r="F201" s="20"/>
      <c r="G201" s="20"/>
      <c r="H201" s="20">
        <v>0</v>
      </c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>
        <f t="shared" si="47"/>
        <v>0</v>
      </c>
      <c r="T201" s="20">
        <f t="shared" si="48"/>
        <v>-650</v>
      </c>
      <c r="U201" s="71">
        <f>S201/E201</f>
        <v>0</v>
      </c>
    </row>
    <row r="202" spans="1:21" ht="12.75" customHeight="1" x14ac:dyDescent="0.25">
      <c r="A202" s="61" t="s">
        <v>534</v>
      </c>
      <c r="B202" s="8" t="s">
        <v>535</v>
      </c>
      <c r="C202" s="48">
        <v>600</v>
      </c>
      <c r="D202" s="20"/>
      <c r="E202" s="86">
        <f t="shared" si="46"/>
        <v>600</v>
      </c>
      <c r="F202" s="20">
        <v>37.36</v>
      </c>
      <c r="G202" s="20">
        <v>32.69</v>
      </c>
      <c r="H202" s="20">
        <v>79.39</v>
      </c>
      <c r="I202" s="20">
        <v>28.02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>
        <f t="shared" si="47"/>
        <v>177.46</v>
      </c>
      <c r="T202" s="20">
        <f t="shared" si="48"/>
        <v>-422.53999999999996</v>
      </c>
      <c r="U202" s="71"/>
    </row>
    <row r="203" spans="1:21" ht="12.75" customHeight="1" x14ac:dyDescent="0.25">
      <c r="A203" s="61" t="s">
        <v>132</v>
      </c>
      <c r="B203" s="8" t="s">
        <v>145</v>
      </c>
      <c r="C203" s="48">
        <v>0</v>
      </c>
      <c r="D203" s="20"/>
      <c r="E203" s="86">
        <f t="shared" si="46"/>
        <v>0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>
        <f t="shared" si="47"/>
        <v>0</v>
      </c>
      <c r="T203" s="20">
        <f t="shared" si="48"/>
        <v>0</v>
      </c>
      <c r="U203" s="71"/>
    </row>
    <row r="204" spans="1:21" ht="12.75" customHeight="1" x14ac:dyDescent="0.25">
      <c r="A204" s="61" t="s">
        <v>215</v>
      </c>
      <c r="B204" s="8" t="s">
        <v>147</v>
      </c>
      <c r="C204" s="48">
        <v>0</v>
      </c>
      <c r="D204" s="20"/>
      <c r="E204" s="86">
        <f t="shared" si="46"/>
        <v>0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>
        <f t="shared" si="47"/>
        <v>0</v>
      </c>
      <c r="T204" s="20">
        <f t="shared" si="48"/>
        <v>0</v>
      </c>
      <c r="U204" s="71"/>
    </row>
    <row r="205" spans="1:21" ht="12.75" customHeight="1" x14ac:dyDescent="0.25">
      <c r="A205" s="61" t="s">
        <v>541</v>
      </c>
      <c r="B205" s="8" t="s">
        <v>542</v>
      </c>
      <c r="C205" s="48">
        <v>0</v>
      </c>
      <c r="D205" s="20"/>
      <c r="E205" s="86">
        <v>0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71"/>
    </row>
    <row r="206" spans="1:21" ht="12.75" customHeight="1" x14ac:dyDescent="0.25">
      <c r="A206" s="61" t="s">
        <v>144</v>
      </c>
      <c r="B206" s="8" t="s">
        <v>41</v>
      </c>
      <c r="C206" s="48">
        <v>14000</v>
      </c>
      <c r="D206" s="20"/>
      <c r="E206" s="86">
        <f t="shared" si="46"/>
        <v>14000</v>
      </c>
      <c r="F206" s="20">
        <v>1582.02</v>
      </c>
      <c r="G206" s="20">
        <v>1643.73</v>
      </c>
      <c r="H206" s="20">
        <v>1662.43</v>
      </c>
      <c r="I206" s="20">
        <v>908.82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>
        <f t="shared" ref="S206:S217" si="49">SUM(F206:R206)</f>
        <v>5797</v>
      </c>
      <c r="T206" s="20">
        <f t="shared" ref="T206:T217" si="50">SUM(S206-E206)</f>
        <v>-8203</v>
      </c>
      <c r="U206" s="71">
        <f>S206/E206</f>
        <v>0.41407142857142859</v>
      </c>
    </row>
    <row r="207" spans="1:21" ht="12.75" customHeight="1" x14ac:dyDescent="0.25">
      <c r="A207" s="61" t="s">
        <v>216</v>
      </c>
      <c r="B207" s="67" t="s">
        <v>124</v>
      </c>
      <c r="C207" s="20">
        <v>15000</v>
      </c>
      <c r="D207" s="20"/>
      <c r="E207" s="86">
        <f t="shared" si="46"/>
        <v>15000</v>
      </c>
      <c r="F207" s="20">
        <v>1892.72</v>
      </c>
      <c r="G207" s="20">
        <v>3700.93</v>
      </c>
      <c r="H207" s="20">
        <v>1910.13</v>
      </c>
      <c r="I207" s="20">
        <v>0</v>
      </c>
      <c r="J207" s="20"/>
      <c r="K207" s="20"/>
      <c r="L207" s="20"/>
      <c r="M207" s="20"/>
      <c r="N207" s="20"/>
      <c r="O207" s="20"/>
      <c r="P207" s="20"/>
      <c r="Q207" s="20"/>
      <c r="R207" s="20"/>
      <c r="S207" s="20">
        <f t="shared" si="49"/>
        <v>7503.78</v>
      </c>
      <c r="T207" s="20">
        <f t="shared" si="50"/>
        <v>-7496.22</v>
      </c>
      <c r="U207" s="71">
        <f>S207/E207</f>
        <v>0.50025200000000003</v>
      </c>
    </row>
    <row r="208" spans="1:21" ht="12.75" customHeight="1" x14ac:dyDescent="0.25">
      <c r="A208" s="61" t="s">
        <v>217</v>
      </c>
      <c r="B208" s="8" t="s">
        <v>151</v>
      </c>
      <c r="C208" s="48">
        <v>650000</v>
      </c>
      <c r="D208" s="20"/>
      <c r="E208" s="86">
        <f t="shared" si="46"/>
        <v>650000</v>
      </c>
      <c r="F208" s="20">
        <v>71145.38</v>
      </c>
      <c r="G208" s="20">
        <v>91914.74</v>
      </c>
      <c r="H208" s="20">
        <v>91764.44</v>
      </c>
      <c r="I208" s="20">
        <v>42077.279999999999</v>
      </c>
      <c r="J208" s="20"/>
      <c r="K208" s="20"/>
      <c r="L208" s="20"/>
      <c r="M208" s="20"/>
      <c r="N208" s="20"/>
      <c r="O208" s="20"/>
      <c r="P208" s="20"/>
      <c r="Q208" s="20"/>
      <c r="R208" s="20"/>
      <c r="S208" s="20">
        <f t="shared" si="49"/>
        <v>296901.83999999997</v>
      </c>
      <c r="T208" s="20">
        <f t="shared" si="50"/>
        <v>-353098.16000000003</v>
      </c>
      <c r="U208" s="71">
        <f>S208/E208</f>
        <v>0.4567720615384615</v>
      </c>
    </row>
    <row r="209" spans="1:21" ht="12.75" customHeight="1" x14ac:dyDescent="0.25">
      <c r="A209" s="61" t="s">
        <v>218</v>
      </c>
      <c r="B209" s="68" t="s">
        <v>157</v>
      </c>
      <c r="C209" s="48">
        <v>0</v>
      </c>
      <c r="D209" s="20"/>
      <c r="E209" s="86">
        <f t="shared" si="46"/>
        <v>0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>
        <f t="shared" si="49"/>
        <v>0</v>
      </c>
      <c r="T209" s="20">
        <f t="shared" si="50"/>
        <v>0</v>
      </c>
      <c r="U209" s="71"/>
    </row>
    <row r="210" spans="1:21" ht="12.75" customHeight="1" x14ac:dyDescent="0.25">
      <c r="A210" s="63" t="s">
        <v>202</v>
      </c>
      <c r="B210" s="68" t="s">
        <v>422</v>
      </c>
      <c r="C210" s="48">
        <v>4350</v>
      </c>
      <c r="D210" s="20"/>
      <c r="E210" s="86">
        <f t="shared" si="46"/>
        <v>4350</v>
      </c>
      <c r="F210" s="20"/>
      <c r="G210" s="20"/>
      <c r="H210" s="20">
        <v>0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>
        <f t="shared" si="49"/>
        <v>0</v>
      </c>
      <c r="T210" s="20">
        <f t="shared" si="50"/>
        <v>-4350</v>
      </c>
      <c r="U210" s="71">
        <f>S210/E210</f>
        <v>0</v>
      </c>
    </row>
    <row r="211" spans="1:21" ht="12.75" customHeight="1" x14ac:dyDescent="0.25">
      <c r="A211" s="63" t="s">
        <v>409</v>
      </c>
      <c r="B211" s="68" t="s">
        <v>410</v>
      </c>
      <c r="C211" s="48">
        <v>14000</v>
      </c>
      <c r="D211" s="20"/>
      <c r="E211" s="86">
        <f t="shared" si="46"/>
        <v>14000</v>
      </c>
      <c r="F211" s="20"/>
      <c r="G211" s="20"/>
      <c r="H211" s="20">
        <v>0</v>
      </c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>
        <f t="shared" si="49"/>
        <v>0</v>
      </c>
      <c r="T211" s="20">
        <f t="shared" si="50"/>
        <v>-14000</v>
      </c>
      <c r="U211" s="71">
        <f>S211/E211</f>
        <v>0</v>
      </c>
    </row>
    <row r="212" spans="1:21" ht="12.75" customHeight="1" x14ac:dyDescent="0.25">
      <c r="A212" s="63" t="s">
        <v>203</v>
      </c>
      <c r="B212" s="68" t="s">
        <v>159</v>
      </c>
      <c r="C212" s="20">
        <v>31740</v>
      </c>
      <c r="D212" s="20"/>
      <c r="E212" s="86">
        <f t="shared" si="46"/>
        <v>31740</v>
      </c>
      <c r="F212" s="20">
        <v>23872.13</v>
      </c>
      <c r="G212" s="20">
        <v>2928.1</v>
      </c>
      <c r="H212" s="20">
        <v>672.51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>
        <f t="shared" si="49"/>
        <v>27472.739999999998</v>
      </c>
      <c r="T212" s="20">
        <f t="shared" si="50"/>
        <v>-4267.260000000002</v>
      </c>
      <c r="U212" s="71">
        <f>S212/E212</f>
        <v>0.8655557655954631</v>
      </c>
    </row>
    <row r="213" spans="1:21" ht="12.75" customHeight="1" x14ac:dyDescent="0.25">
      <c r="A213" s="63" t="s">
        <v>423</v>
      </c>
      <c r="B213" s="68" t="s">
        <v>424</v>
      </c>
      <c r="C213" s="20">
        <v>30000</v>
      </c>
      <c r="D213" s="20"/>
      <c r="E213" s="86">
        <f t="shared" si="46"/>
        <v>30000</v>
      </c>
      <c r="F213" s="20"/>
      <c r="G213" s="20"/>
      <c r="H213" s="20">
        <v>0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f t="shared" si="49"/>
        <v>0</v>
      </c>
      <c r="T213" s="20">
        <f t="shared" si="50"/>
        <v>-30000</v>
      </c>
      <c r="U213" s="71">
        <f>S213/E213</f>
        <v>0</v>
      </c>
    </row>
    <row r="214" spans="1:21" ht="12.75" customHeight="1" x14ac:dyDescent="0.25">
      <c r="A214" s="63" t="s">
        <v>204</v>
      </c>
      <c r="B214" s="8" t="s">
        <v>43</v>
      </c>
      <c r="C214" s="20">
        <v>17800</v>
      </c>
      <c r="D214" s="20"/>
      <c r="E214" s="86">
        <f t="shared" si="46"/>
        <v>17800</v>
      </c>
      <c r="F214" s="20">
        <v>793.2</v>
      </c>
      <c r="G214" s="20">
        <v>2209.1999999999998</v>
      </c>
      <c r="H214" s="20">
        <v>1802.99</v>
      </c>
      <c r="I214" s="20">
        <v>795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>
        <f t="shared" si="49"/>
        <v>5600.3899999999994</v>
      </c>
      <c r="T214" s="20">
        <f t="shared" si="50"/>
        <v>-12199.61</v>
      </c>
      <c r="U214" s="71">
        <f>S214/E214</f>
        <v>0.31462865168539322</v>
      </c>
    </row>
    <row r="215" spans="1:21" ht="12.75" customHeight="1" x14ac:dyDescent="0.25">
      <c r="A215" s="63" t="s">
        <v>219</v>
      </c>
      <c r="B215" s="8" t="s">
        <v>152</v>
      </c>
      <c r="C215" s="20">
        <v>0</v>
      </c>
      <c r="D215" s="20"/>
      <c r="E215" s="86">
        <f t="shared" si="46"/>
        <v>0</v>
      </c>
      <c r="F215" s="20">
        <v>258</v>
      </c>
      <c r="G215" s="20">
        <v>-18</v>
      </c>
      <c r="H215" s="20">
        <v>5</v>
      </c>
      <c r="I215" s="20">
        <v>684.65</v>
      </c>
      <c r="J215" s="20"/>
      <c r="K215" s="20"/>
      <c r="L215" s="20"/>
      <c r="M215" s="20"/>
      <c r="N215" s="20"/>
      <c r="O215" s="20"/>
      <c r="P215" s="20"/>
      <c r="Q215" s="20"/>
      <c r="R215" s="20"/>
      <c r="S215" s="20">
        <f t="shared" si="49"/>
        <v>929.65</v>
      </c>
      <c r="T215" s="20">
        <f t="shared" si="50"/>
        <v>929.65</v>
      </c>
      <c r="U215" s="71"/>
    </row>
    <row r="216" spans="1:21" ht="12.75" customHeight="1" x14ac:dyDescent="0.25">
      <c r="A216" s="61" t="s">
        <v>205</v>
      </c>
      <c r="B216" s="8" t="s">
        <v>44</v>
      </c>
      <c r="C216" s="20">
        <v>9000</v>
      </c>
      <c r="D216" s="20"/>
      <c r="E216" s="86">
        <f t="shared" si="46"/>
        <v>9000</v>
      </c>
      <c r="F216" s="20">
        <v>699.12</v>
      </c>
      <c r="G216" s="20">
        <v>974.62</v>
      </c>
      <c r="H216" s="20">
        <v>1060.1400000000001</v>
      </c>
      <c r="I216" s="20">
        <v>0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>
        <f t="shared" si="49"/>
        <v>2733.88</v>
      </c>
      <c r="T216" s="20">
        <f t="shared" si="50"/>
        <v>-6266.12</v>
      </c>
      <c r="U216" s="71">
        <f>S216/E216</f>
        <v>0.30376444444444445</v>
      </c>
    </row>
    <row r="217" spans="1:21" s="14" customFormat="1" ht="12.75" customHeight="1" x14ac:dyDescent="0.3">
      <c r="A217" s="61" t="s">
        <v>417</v>
      </c>
      <c r="B217" s="8" t="s">
        <v>418</v>
      </c>
      <c r="C217" s="20">
        <v>450</v>
      </c>
      <c r="D217" s="20"/>
      <c r="E217" s="86">
        <f t="shared" si="46"/>
        <v>450</v>
      </c>
      <c r="F217" s="20"/>
      <c r="G217" s="20"/>
      <c r="H217" s="20">
        <v>0</v>
      </c>
      <c r="I217" s="20">
        <v>748.23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>
        <f t="shared" si="49"/>
        <v>748.23</v>
      </c>
      <c r="T217" s="20">
        <f t="shared" si="50"/>
        <v>298.23</v>
      </c>
      <c r="U217" s="71">
        <f>S217/E217</f>
        <v>1.6627333333333334</v>
      </c>
    </row>
    <row r="218" spans="1:21" ht="12.75" customHeight="1" x14ac:dyDescent="0.3">
      <c r="A218" s="59"/>
      <c r="B218" s="76" t="s">
        <v>36</v>
      </c>
      <c r="C218" s="25">
        <f>SUM(C200:C217)</f>
        <v>827590</v>
      </c>
      <c r="D218" s="25">
        <f>SUM(D200:D216)</f>
        <v>0</v>
      </c>
      <c r="E218" s="25">
        <f>SUM(E200:E217)</f>
        <v>827590</v>
      </c>
      <c r="F218" s="25">
        <f t="shared" ref="F218:O218" si="51">SUM(F199:F217)</f>
        <v>104963.01</v>
      </c>
      <c r="G218" s="25">
        <f t="shared" si="51"/>
        <v>106223.96</v>
      </c>
      <c r="H218" s="25">
        <f t="shared" si="51"/>
        <v>101064.08</v>
      </c>
      <c r="I218" s="25">
        <f t="shared" si="51"/>
        <v>46979.590000000004</v>
      </c>
      <c r="J218" s="25">
        <f t="shared" si="51"/>
        <v>0</v>
      </c>
      <c r="K218" s="25">
        <f t="shared" si="51"/>
        <v>0</v>
      </c>
      <c r="L218" s="25">
        <f t="shared" si="51"/>
        <v>0</v>
      </c>
      <c r="M218" s="25">
        <f t="shared" si="51"/>
        <v>0</v>
      </c>
      <c r="N218" s="25">
        <f t="shared" si="51"/>
        <v>0</v>
      </c>
      <c r="O218" s="25">
        <f t="shared" si="51"/>
        <v>0</v>
      </c>
      <c r="P218" s="25">
        <f>SUM(P199:P216)</f>
        <v>0</v>
      </c>
      <c r="Q218" s="25">
        <f>SUM(Q200:Q217)</f>
        <v>0</v>
      </c>
      <c r="R218" s="25">
        <f>SUM(R200:R217)</f>
        <v>0</v>
      </c>
      <c r="S218" s="25">
        <f>SUM(S199:S217)</f>
        <v>359230.63999999996</v>
      </c>
      <c r="T218" s="25">
        <f>SUM(T199:T217)</f>
        <v>-468359.36000000004</v>
      </c>
      <c r="U218" s="89">
        <f>S218/E218</f>
        <v>0.43406836718665032</v>
      </c>
    </row>
    <row r="219" spans="1:21" s="14" customFormat="1" ht="12.75" customHeight="1" x14ac:dyDescent="0.3">
      <c r="A219" s="61" t="s">
        <v>220</v>
      </c>
      <c r="B219" s="8" t="s">
        <v>113</v>
      </c>
      <c r="C219" s="21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>
        <f>SUM(F219:Q219)</f>
        <v>0</v>
      </c>
      <c r="T219" s="20">
        <f>SUM(S219-E219)</f>
        <v>0</v>
      </c>
      <c r="U219" s="71"/>
    </row>
    <row r="220" spans="1:21" ht="12.75" customHeight="1" x14ac:dyDescent="0.3">
      <c r="A220" s="59"/>
      <c r="B220" s="19" t="s">
        <v>68</v>
      </c>
      <c r="C220" s="25">
        <f>SUM(C218:C218)</f>
        <v>827590</v>
      </c>
      <c r="D220" s="25">
        <f>SUM(D218:D218)</f>
        <v>0</v>
      </c>
      <c r="E220" s="25">
        <f>SUM(E218:E218)</f>
        <v>827590</v>
      </c>
      <c r="F220" s="25">
        <f t="shared" ref="F220:S220" si="52">SUM(F218:F219)</f>
        <v>104963.01</v>
      </c>
      <c r="G220" s="25">
        <f t="shared" si="52"/>
        <v>106223.96</v>
      </c>
      <c r="H220" s="25">
        <f t="shared" si="52"/>
        <v>101064.08</v>
      </c>
      <c r="I220" s="25">
        <f t="shared" si="52"/>
        <v>46979.590000000004</v>
      </c>
      <c r="J220" s="25">
        <f t="shared" si="52"/>
        <v>0</v>
      </c>
      <c r="K220" s="25">
        <f t="shared" si="52"/>
        <v>0</v>
      </c>
      <c r="L220" s="25">
        <f t="shared" si="52"/>
        <v>0</v>
      </c>
      <c r="M220" s="25">
        <f t="shared" si="52"/>
        <v>0</v>
      </c>
      <c r="N220" s="25">
        <f t="shared" si="52"/>
        <v>0</v>
      </c>
      <c r="O220" s="25">
        <f t="shared" si="52"/>
        <v>0</v>
      </c>
      <c r="P220" s="25">
        <f t="shared" si="52"/>
        <v>0</v>
      </c>
      <c r="Q220" s="25">
        <f t="shared" si="52"/>
        <v>0</v>
      </c>
      <c r="R220" s="25">
        <f t="shared" si="52"/>
        <v>0</v>
      </c>
      <c r="S220" s="25">
        <f t="shared" si="52"/>
        <v>359230.63999999996</v>
      </c>
      <c r="T220" s="25">
        <f>SUM(S220-E220)</f>
        <v>-468359.36000000004</v>
      </c>
      <c r="U220" s="89">
        <f>S220/E220</f>
        <v>0.43406836718665032</v>
      </c>
    </row>
    <row r="221" spans="1:21" ht="12.75" customHeight="1" x14ac:dyDescent="0.3">
      <c r="C221" s="10"/>
      <c r="E221" s="29" t="s">
        <v>549</v>
      </c>
      <c r="F221" s="98">
        <v>92039.51999999999</v>
      </c>
      <c r="G221" s="98">
        <v>110450.67</v>
      </c>
      <c r="H221" s="98">
        <v>101006.08</v>
      </c>
      <c r="I221" s="98">
        <v>50969.299999999996</v>
      </c>
      <c r="J221" s="98">
        <v>18224.809999999998</v>
      </c>
      <c r="K221" s="98">
        <v>14527.27</v>
      </c>
      <c r="L221" s="98">
        <v>15341.76</v>
      </c>
      <c r="M221" s="98">
        <v>13790.16</v>
      </c>
      <c r="N221" s="98">
        <v>15544.39</v>
      </c>
      <c r="O221" s="98">
        <v>17614.080000000002</v>
      </c>
      <c r="P221" s="98">
        <v>25694.15</v>
      </c>
      <c r="Q221" s="98">
        <v>105021.8</v>
      </c>
      <c r="R221" s="98"/>
      <c r="S221" s="100" cm="1">
        <f t="array" ref="S221">SUMPRODUCT((F220:Q220&lt;&gt;0)*(F221:Q221))</f>
        <v>354465.57</v>
      </c>
      <c r="T221" s="26"/>
    </row>
    <row r="222" spans="1:21" ht="12.75" customHeight="1" x14ac:dyDescent="0.25">
      <c r="C222" s="10"/>
      <c r="E222" s="26" t="s">
        <v>561</v>
      </c>
      <c r="F222" s="26">
        <f>F220-F221</f>
        <v>12923.490000000005</v>
      </c>
      <c r="G222" s="26">
        <f t="shared" ref="G222" si="53">G220-G221</f>
        <v>-4226.7099999999919</v>
      </c>
      <c r="H222" s="26">
        <f t="shared" ref="H222" si="54">H220-H221</f>
        <v>58</v>
      </c>
      <c r="I222" s="26">
        <f t="shared" ref="I222" si="55">I220-I221</f>
        <v>-3989.7099999999919</v>
      </c>
      <c r="J222" s="26">
        <f t="shared" ref="J222:Q222" si="56">J184-J218</f>
        <v>0</v>
      </c>
      <c r="K222" s="26">
        <f t="shared" si="56"/>
        <v>0</v>
      </c>
      <c r="L222" s="26">
        <f t="shared" si="56"/>
        <v>0</v>
      </c>
      <c r="M222" s="26">
        <f t="shared" si="56"/>
        <v>0</v>
      </c>
      <c r="N222" s="26">
        <f t="shared" si="56"/>
        <v>0</v>
      </c>
      <c r="O222" s="26">
        <f t="shared" si="56"/>
        <v>0</v>
      </c>
      <c r="P222" s="26">
        <f t="shared" si="56"/>
        <v>0</v>
      </c>
      <c r="Q222" s="26">
        <f t="shared" si="56"/>
        <v>0</v>
      </c>
      <c r="R222" s="26"/>
      <c r="S222" s="26">
        <f t="shared" ref="S222" si="57">S220-S221</f>
        <v>4765.0699999999488</v>
      </c>
      <c r="T222" s="26"/>
    </row>
    <row r="223" spans="1:21" s="14" customFormat="1" ht="12.75" customHeight="1" x14ac:dyDescent="0.3">
      <c r="A223" s="58"/>
      <c r="B223" s="1"/>
      <c r="C223" s="10"/>
      <c r="D223" s="4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1"/>
    </row>
    <row r="224" spans="1:21" s="14" customFormat="1" ht="12.75" customHeight="1" x14ac:dyDescent="0.3">
      <c r="A224" s="59"/>
      <c r="B224" s="15"/>
      <c r="C224" s="15"/>
      <c r="D224" s="13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135"/>
    </row>
    <row r="225" spans="1:21" ht="13" x14ac:dyDescent="0.3">
      <c r="A225" s="60" t="s">
        <v>142</v>
      </c>
      <c r="B225" s="70" t="s">
        <v>504</v>
      </c>
      <c r="C225" s="136"/>
      <c r="D225" s="1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138"/>
    </row>
    <row r="226" spans="1:21" x14ac:dyDescent="0.25">
      <c r="A226" s="61" t="s">
        <v>298</v>
      </c>
      <c r="B226" s="8" t="s">
        <v>500</v>
      </c>
      <c r="C226" s="142">
        <v>12000</v>
      </c>
      <c r="D226" s="22"/>
      <c r="E226" s="86">
        <f t="shared" ref="E226:E250" si="58">SUM(C226:D226)</f>
        <v>12000</v>
      </c>
      <c r="F226" s="22">
        <v>307.33999999999997</v>
      </c>
      <c r="G226" s="22">
        <v>604.72</v>
      </c>
      <c r="H226" s="22">
        <v>221.27</v>
      </c>
      <c r="I226" s="22">
        <v>388.47</v>
      </c>
      <c r="J226" s="22"/>
      <c r="K226" s="22"/>
      <c r="L226" s="22"/>
      <c r="M226" s="22"/>
      <c r="N226" s="22"/>
      <c r="O226" s="22"/>
      <c r="P226" s="22"/>
      <c r="Q226" s="22"/>
      <c r="R226" s="22"/>
      <c r="S226" s="22">
        <f>SUM(F226:R226)</f>
        <v>1521.8</v>
      </c>
      <c r="T226" s="22">
        <f>SUM(S226-E226)</f>
        <v>-10478.200000000001</v>
      </c>
      <c r="U226" s="133">
        <f>S226/E226</f>
        <v>0.12681666666666666</v>
      </c>
    </row>
    <row r="227" spans="1:21" ht="12.75" customHeight="1" x14ac:dyDescent="0.25">
      <c r="A227" s="61" t="s">
        <v>404</v>
      </c>
      <c r="B227" s="8" t="s">
        <v>501</v>
      </c>
      <c r="C227" s="48">
        <v>2400</v>
      </c>
      <c r="D227" s="20"/>
      <c r="E227" s="75">
        <f t="shared" si="58"/>
        <v>2400</v>
      </c>
      <c r="F227" s="20">
        <v>5.74</v>
      </c>
      <c r="G227" s="20">
        <v>84.55</v>
      </c>
      <c r="H227" s="20">
        <v>110.34</v>
      </c>
      <c r="I227" s="20">
        <v>103.46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>
        <f>SUM(F227:R227)</f>
        <v>304.08999999999997</v>
      </c>
      <c r="T227" s="20">
        <f>SUM(S227-E227)</f>
        <v>-2095.91</v>
      </c>
      <c r="U227" s="71">
        <f>S227/E227</f>
        <v>0.12670416666666665</v>
      </c>
    </row>
    <row r="228" spans="1:21" ht="12.75" customHeight="1" x14ac:dyDescent="0.25">
      <c r="A228" s="61" t="s">
        <v>153</v>
      </c>
      <c r="B228" s="8" t="s">
        <v>192</v>
      </c>
      <c r="C228" s="48">
        <v>0</v>
      </c>
      <c r="D228" s="20"/>
      <c r="E228" s="75">
        <f t="shared" si="58"/>
        <v>0</v>
      </c>
      <c r="F228" s="20">
        <v>-9.2799999999999994</v>
      </c>
      <c r="G228" s="20">
        <v>16.57</v>
      </c>
      <c r="H228" s="20">
        <v>-3.58</v>
      </c>
      <c r="I228" s="20">
        <v>-19.23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>
        <f>SUM(F228:R228)</f>
        <v>-15.52</v>
      </c>
      <c r="T228" s="20">
        <f>SUM(S228-E228)</f>
        <v>-15.52</v>
      </c>
      <c r="U228" s="71">
        <v>0</v>
      </c>
    </row>
    <row r="229" spans="1:21" ht="12.75" customHeight="1" x14ac:dyDescent="0.25">
      <c r="A229" s="61" t="s">
        <v>559</v>
      </c>
      <c r="B229" s="1" t="s">
        <v>560</v>
      </c>
      <c r="C229" s="48">
        <v>0</v>
      </c>
      <c r="D229" s="20"/>
      <c r="E229" s="75">
        <f t="shared" si="58"/>
        <v>0</v>
      </c>
      <c r="F229" s="20">
        <v>0</v>
      </c>
      <c r="G229" s="20">
        <v>0</v>
      </c>
      <c r="H229" s="20">
        <v>-16.82</v>
      </c>
      <c r="I229" s="20">
        <v>0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71"/>
    </row>
    <row r="230" spans="1:21" ht="12.75" customHeight="1" x14ac:dyDescent="0.25">
      <c r="A230" s="61" t="s">
        <v>154</v>
      </c>
      <c r="B230" s="8" t="s">
        <v>465</v>
      </c>
      <c r="C230" s="48">
        <v>14000</v>
      </c>
      <c r="D230" s="20"/>
      <c r="E230" s="75">
        <f t="shared" si="58"/>
        <v>14000</v>
      </c>
      <c r="F230" s="20">
        <v>2145.34</v>
      </c>
      <c r="G230" s="20">
        <v>2481.77</v>
      </c>
      <c r="H230" s="20">
        <v>2566.19</v>
      </c>
      <c r="I230" s="20">
        <v>2574.09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>
        <f t="shared" ref="S230:S250" si="59">SUM(F230:R230)</f>
        <v>9767.3900000000012</v>
      </c>
      <c r="T230" s="20">
        <f t="shared" ref="T230:T250" si="60">SUM(S230-E230)</f>
        <v>-4232.6099999999988</v>
      </c>
      <c r="U230" s="71">
        <f>S230/E230</f>
        <v>0.69767071428571437</v>
      </c>
    </row>
    <row r="231" spans="1:21" ht="12.75" customHeight="1" x14ac:dyDescent="0.25">
      <c r="A231" s="61" t="s">
        <v>299</v>
      </c>
      <c r="B231" s="8" t="s">
        <v>502</v>
      </c>
      <c r="C231" s="48">
        <v>250</v>
      </c>
      <c r="D231" s="20"/>
      <c r="E231" s="75">
        <f t="shared" si="58"/>
        <v>250</v>
      </c>
      <c r="F231" s="20">
        <v>73</v>
      </c>
      <c r="G231" s="20">
        <v>0</v>
      </c>
      <c r="H231" s="20">
        <v>0</v>
      </c>
      <c r="I231" s="20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>
        <f t="shared" si="59"/>
        <v>73</v>
      </c>
      <c r="T231" s="20">
        <f t="shared" si="60"/>
        <v>-177</v>
      </c>
      <c r="U231" s="71">
        <f>S231/E231</f>
        <v>0.29199999999999998</v>
      </c>
    </row>
    <row r="232" spans="1:21" ht="12.75" customHeight="1" x14ac:dyDescent="0.25">
      <c r="A232" s="61" t="s">
        <v>550</v>
      </c>
      <c r="B232" s="8" t="s">
        <v>551</v>
      </c>
      <c r="C232" s="48">
        <v>0</v>
      </c>
      <c r="D232" s="20"/>
      <c r="E232" s="75">
        <f t="shared" si="58"/>
        <v>0</v>
      </c>
      <c r="F232" s="20">
        <v>0</v>
      </c>
      <c r="G232" s="20">
        <v>175</v>
      </c>
      <c r="H232" s="20">
        <v>0</v>
      </c>
      <c r="I232" s="20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>
        <f t="shared" si="59"/>
        <v>175</v>
      </c>
      <c r="T232" s="20">
        <f t="shared" si="60"/>
        <v>175</v>
      </c>
      <c r="U232" s="71">
        <v>0</v>
      </c>
    </row>
    <row r="233" spans="1:21" ht="12.75" customHeight="1" x14ac:dyDescent="0.25">
      <c r="A233" s="61" t="s">
        <v>301</v>
      </c>
      <c r="B233" s="8" t="s">
        <v>172</v>
      </c>
      <c r="C233" s="48">
        <v>60000</v>
      </c>
      <c r="D233" s="20"/>
      <c r="E233" s="75">
        <f t="shared" si="58"/>
        <v>60000</v>
      </c>
      <c r="F233" s="20">
        <v>4759.33</v>
      </c>
      <c r="G233" s="20">
        <v>5149.88</v>
      </c>
      <c r="H233" s="20">
        <v>5489.33</v>
      </c>
      <c r="I233" s="20">
        <v>4759.33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>
        <f t="shared" si="59"/>
        <v>20157.87</v>
      </c>
      <c r="T233" s="20">
        <f t="shared" si="60"/>
        <v>-39842.130000000005</v>
      </c>
      <c r="U233" s="71">
        <f>S233/E233</f>
        <v>0.3359645</v>
      </c>
    </row>
    <row r="234" spans="1:21" ht="12.75" customHeight="1" x14ac:dyDescent="0.25">
      <c r="A234" s="61" t="s">
        <v>302</v>
      </c>
      <c r="B234" s="8" t="s">
        <v>173</v>
      </c>
      <c r="C234" s="51">
        <v>12000</v>
      </c>
      <c r="D234" s="20"/>
      <c r="E234" s="75">
        <f t="shared" si="58"/>
        <v>12000</v>
      </c>
      <c r="F234" s="20">
        <v>1492.34</v>
      </c>
      <c r="G234" s="20">
        <v>1341.31</v>
      </c>
      <c r="H234" s="20">
        <v>1647.55</v>
      </c>
      <c r="I234" s="20">
        <v>807.6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>
        <f t="shared" si="59"/>
        <v>5288.8</v>
      </c>
      <c r="T234" s="20">
        <f t="shared" si="60"/>
        <v>-6711.2</v>
      </c>
      <c r="U234" s="71">
        <f>S234/E234</f>
        <v>0.44073333333333337</v>
      </c>
    </row>
    <row r="235" spans="1:21" ht="12.75" customHeight="1" x14ac:dyDescent="0.25">
      <c r="A235" s="61" t="s">
        <v>303</v>
      </c>
      <c r="B235" s="8" t="s">
        <v>69</v>
      </c>
      <c r="C235" s="48">
        <v>6000</v>
      </c>
      <c r="D235" s="20"/>
      <c r="E235" s="75">
        <f t="shared" si="58"/>
        <v>6000</v>
      </c>
      <c r="F235" s="20">
        <v>528.82000000000005</v>
      </c>
      <c r="G235" s="20">
        <v>-603.53</v>
      </c>
      <c r="H235" s="20">
        <v>11.4</v>
      </c>
      <c r="I235" s="20">
        <v>11.4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>
        <f t="shared" si="59"/>
        <v>-51.909999999999926</v>
      </c>
      <c r="T235" s="20">
        <f t="shared" si="60"/>
        <v>-6051.91</v>
      </c>
      <c r="U235" s="71">
        <f>S235/E235</f>
        <v>-8.6516666666666547E-3</v>
      </c>
    </row>
    <row r="236" spans="1:21" ht="12.75" customHeight="1" x14ac:dyDescent="0.25">
      <c r="A236" s="61" t="s">
        <v>304</v>
      </c>
      <c r="B236" s="8" t="s">
        <v>8</v>
      </c>
      <c r="C236" s="48">
        <v>8000</v>
      </c>
      <c r="D236" s="20"/>
      <c r="E236" s="75">
        <f t="shared" si="58"/>
        <v>8000</v>
      </c>
      <c r="F236" s="20">
        <v>438.48</v>
      </c>
      <c r="G236" s="20">
        <v>653.38</v>
      </c>
      <c r="H236" s="20">
        <v>111.74</v>
      </c>
      <c r="I236" s="20">
        <v>102.88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>
        <f t="shared" si="59"/>
        <v>1306.48</v>
      </c>
      <c r="T236" s="20">
        <f t="shared" si="60"/>
        <v>-6693.52</v>
      </c>
      <c r="U236" s="71">
        <f>S236/E236</f>
        <v>0.16331000000000001</v>
      </c>
    </row>
    <row r="237" spans="1:21" ht="12.75" customHeight="1" x14ac:dyDescent="0.25">
      <c r="A237" s="61" t="s">
        <v>305</v>
      </c>
      <c r="B237" s="8" t="s">
        <v>92</v>
      </c>
      <c r="C237" s="48">
        <v>75</v>
      </c>
      <c r="D237" s="20"/>
      <c r="E237" s="75">
        <f t="shared" si="58"/>
        <v>75</v>
      </c>
      <c r="F237" s="20"/>
      <c r="G237" s="20"/>
      <c r="H237" s="20">
        <v>0</v>
      </c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>
        <f t="shared" si="59"/>
        <v>0</v>
      </c>
      <c r="T237" s="20">
        <f t="shared" si="60"/>
        <v>-75</v>
      </c>
      <c r="U237" s="71"/>
    </row>
    <row r="238" spans="1:21" ht="12.75" customHeight="1" x14ac:dyDescent="0.25">
      <c r="A238" s="61" t="s">
        <v>306</v>
      </c>
      <c r="B238" s="8" t="s">
        <v>499</v>
      </c>
      <c r="C238" s="48">
        <v>10000</v>
      </c>
      <c r="D238" s="20"/>
      <c r="E238" s="75">
        <f t="shared" si="58"/>
        <v>10000</v>
      </c>
      <c r="F238" s="20">
        <v>176.76</v>
      </c>
      <c r="G238" s="20">
        <v>817.67</v>
      </c>
      <c r="H238" s="20">
        <v>1036.93</v>
      </c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>
        <f t="shared" si="59"/>
        <v>2031.3600000000001</v>
      </c>
      <c r="T238" s="20">
        <f t="shared" si="60"/>
        <v>-7968.6399999999994</v>
      </c>
      <c r="U238" s="71">
        <f t="shared" ref="U238:U251" si="61">S238/E238</f>
        <v>0.20313600000000001</v>
      </c>
    </row>
    <row r="239" spans="1:21" ht="12.75" customHeight="1" x14ac:dyDescent="0.25">
      <c r="A239" s="61" t="s">
        <v>377</v>
      </c>
      <c r="B239" s="8" t="s">
        <v>498</v>
      </c>
      <c r="C239" s="48">
        <v>100</v>
      </c>
      <c r="D239" s="20"/>
      <c r="E239" s="75">
        <f t="shared" si="58"/>
        <v>100</v>
      </c>
      <c r="F239" s="20">
        <v>0</v>
      </c>
      <c r="G239" s="20">
        <v>0</v>
      </c>
      <c r="H239" s="20">
        <v>84.74</v>
      </c>
      <c r="I239" s="20">
        <v>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>
        <f t="shared" si="59"/>
        <v>84.74</v>
      </c>
      <c r="T239" s="20">
        <f t="shared" si="60"/>
        <v>-15.260000000000005</v>
      </c>
      <c r="U239" s="71">
        <f t="shared" si="61"/>
        <v>0.84739999999999993</v>
      </c>
    </row>
    <row r="240" spans="1:21" ht="12.75" customHeight="1" x14ac:dyDescent="0.25">
      <c r="A240" s="61" t="s">
        <v>307</v>
      </c>
      <c r="B240" s="8" t="s">
        <v>19</v>
      </c>
      <c r="C240" s="48">
        <v>5200</v>
      </c>
      <c r="D240" s="20"/>
      <c r="E240" s="75">
        <f t="shared" si="58"/>
        <v>5200</v>
      </c>
      <c r="F240" s="20">
        <v>357.07</v>
      </c>
      <c r="G240" s="20">
        <v>0</v>
      </c>
      <c r="H240" s="20">
        <v>690.68</v>
      </c>
      <c r="I240" s="20">
        <v>0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f t="shared" si="59"/>
        <v>1047.75</v>
      </c>
      <c r="T240" s="20">
        <f t="shared" si="60"/>
        <v>-4152.25</v>
      </c>
      <c r="U240" s="71">
        <f t="shared" si="61"/>
        <v>0.20149038461538463</v>
      </c>
    </row>
    <row r="241" spans="1:21" ht="12.75" customHeight="1" x14ac:dyDescent="0.25">
      <c r="A241" s="61" t="s">
        <v>438</v>
      </c>
      <c r="B241" s="8" t="s">
        <v>182</v>
      </c>
      <c r="C241" s="48">
        <v>1200</v>
      </c>
      <c r="D241" s="20"/>
      <c r="E241" s="75">
        <f t="shared" si="58"/>
        <v>1200</v>
      </c>
      <c r="F241" s="20"/>
      <c r="G241" s="20"/>
      <c r="H241" s="20">
        <v>0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>
        <f t="shared" si="59"/>
        <v>0</v>
      </c>
      <c r="T241" s="20">
        <f t="shared" si="60"/>
        <v>-1200</v>
      </c>
      <c r="U241" s="71">
        <f t="shared" si="61"/>
        <v>0</v>
      </c>
    </row>
    <row r="242" spans="1:21" ht="12.75" customHeight="1" x14ac:dyDescent="0.25">
      <c r="A242" s="61" t="s">
        <v>308</v>
      </c>
      <c r="B242" s="8" t="s">
        <v>183</v>
      </c>
      <c r="C242" s="48">
        <v>2500</v>
      </c>
      <c r="D242" s="20"/>
      <c r="E242" s="75">
        <f t="shared" si="58"/>
        <v>2500</v>
      </c>
      <c r="F242" s="20">
        <v>0</v>
      </c>
      <c r="G242" s="20">
        <v>0</v>
      </c>
      <c r="H242" s="20">
        <v>0</v>
      </c>
      <c r="I242" s="20">
        <v>74.900000000000006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>
        <f t="shared" si="59"/>
        <v>74.900000000000006</v>
      </c>
      <c r="T242" s="20">
        <f t="shared" si="60"/>
        <v>-2425.1</v>
      </c>
      <c r="U242" s="71">
        <f t="shared" si="61"/>
        <v>2.9960000000000004E-2</v>
      </c>
    </row>
    <row r="243" spans="1:21" ht="12.75" customHeight="1" x14ac:dyDescent="0.25">
      <c r="A243" s="61" t="s">
        <v>309</v>
      </c>
      <c r="B243" s="8" t="s">
        <v>188</v>
      </c>
      <c r="C243" s="51">
        <v>94000</v>
      </c>
      <c r="D243" s="20"/>
      <c r="E243" s="75">
        <f t="shared" si="58"/>
        <v>94000</v>
      </c>
      <c r="F243" s="20">
        <v>11263</v>
      </c>
      <c r="G243" s="20">
        <v>8119.75</v>
      </c>
      <c r="H243" s="20">
        <v>7765.75</v>
      </c>
      <c r="I243" s="20">
        <v>6948.6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>
        <f t="shared" si="59"/>
        <v>34097.1</v>
      </c>
      <c r="T243" s="20">
        <f t="shared" si="60"/>
        <v>-59902.9</v>
      </c>
      <c r="U243" s="71">
        <f t="shared" si="61"/>
        <v>0.36273510638297873</v>
      </c>
    </row>
    <row r="244" spans="1:21" ht="12.75" customHeight="1" x14ac:dyDescent="0.25">
      <c r="A244" s="61" t="s">
        <v>310</v>
      </c>
      <c r="B244" s="8" t="s">
        <v>45</v>
      </c>
      <c r="C244" s="48">
        <v>3000</v>
      </c>
      <c r="D244" s="20"/>
      <c r="E244" s="75">
        <f t="shared" si="58"/>
        <v>3000</v>
      </c>
      <c r="F244" s="20">
        <v>228.84</v>
      </c>
      <c r="G244" s="20">
        <v>320.68</v>
      </c>
      <c r="H244" s="20">
        <v>288.74</v>
      </c>
      <c r="I244" s="20">
        <v>237.05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>
        <f t="shared" si="59"/>
        <v>1075.31</v>
      </c>
      <c r="T244" s="20">
        <f t="shared" si="60"/>
        <v>-1924.69</v>
      </c>
      <c r="U244" s="71">
        <f t="shared" si="61"/>
        <v>0.35843666666666663</v>
      </c>
    </row>
    <row r="245" spans="1:21" ht="12.75" customHeight="1" x14ac:dyDescent="0.25">
      <c r="A245" s="61" t="s">
        <v>311</v>
      </c>
      <c r="B245" s="8" t="s">
        <v>11</v>
      </c>
      <c r="C245" s="48">
        <v>2000</v>
      </c>
      <c r="D245" s="20"/>
      <c r="E245" s="75">
        <f t="shared" si="58"/>
        <v>2000</v>
      </c>
      <c r="F245" s="20">
        <v>377.63</v>
      </c>
      <c r="G245" s="20">
        <v>30.98</v>
      </c>
      <c r="H245" s="20">
        <v>116.33</v>
      </c>
      <c r="I245" s="20">
        <v>0</v>
      </c>
      <c r="J245" s="20"/>
      <c r="K245" s="20"/>
      <c r="L245" s="20"/>
      <c r="M245" s="20"/>
      <c r="N245" s="20"/>
      <c r="O245" s="20"/>
      <c r="P245" s="20"/>
      <c r="Q245" s="20"/>
      <c r="R245" s="20"/>
      <c r="S245" s="20">
        <f t="shared" si="59"/>
        <v>524.94000000000005</v>
      </c>
      <c r="T245" s="20">
        <f t="shared" si="60"/>
        <v>-1475.06</v>
      </c>
      <c r="U245" s="71">
        <f t="shared" si="61"/>
        <v>0.26247000000000004</v>
      </c>
    </row>
    <row r="246" spans="1:21" ht="12.75" customHeight="1" x14ac:dyDescent="0.25">
      <c r="A246" s="61" t="s">
        <v>312</v>
      </c>
      <c r="B246" s="8" t="s">
        <v>126</v>
      </c>
      <c r="C246" s="48">
        <v>17400</v>
      </c>
      <c r="D246" s="20"/>
      <c r="E246" s="75">
        <f t="shared" si="58"/>
        <v>17400</v>
      </c>
      <c r="F246" s="20">
        <v>2314.89</v>
      </c>
      <c r="G246" s="20">
        <v>1583.58</v>
      </c>
      <c r="H246" s="20">
        <v>1510.57</v>
      </c>
      <c r="I246" s="20">
        <v>1374.69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>
        <f t="shared" si="59"/>
        <v>6783.73</v>
      </c>
      <c r="T246" s="20">
        <f t="shared" si="60"/>
        <v>-10616.27</v>
      </c>
      <c r="U246" s="71">
        <f t="shared" si="61"/>
        <v>0.38986954022988501</v>
      </c>
    </row>
    <row r="247" spans="1:21" ht="12.75" customHeight="1" x14ac:dyDescent="0.25">
      <c r="A247" s="61" t="s">
        <v>313</v>
      </c>
      <c r="B247" s="8" t="s">
        <v>46</v>
      </c>
      <c r="C247" s="48">
        <v>1000</v>
      </c>
      <c r="D247" s="20"/>
      <c r="E247" s="75">
        <f t="shared" si="58"/>
        <v>1000</v>
      </c>
      <c r="F247" s="20"/>
      <c r="G247" s="20"/>
      <c r="H247" s="20">
        <v>0</v>
      </c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>
        <f t="shared" si="59"/>
        <v>0</v>
      </c>
      <c r="T247" s="20">
        <f t="shared" si="60"/>
        <v>-1000</v>
      </c>
      <c r="U247" s="71">
        <f t="shared" si="61"/>
        <v>0</v>
      </c>
    </row>
    <row r="248" spans="1:21" ht="12.75" customHeight="1" x14ac:dyDescent="0.25">
      <c r="A248" s="63" t="s">
        <v>314</v>
      </c>
      <c r="B248" s="8" t="s">
        <v>13</v>
      </c>
      <c r="C248" s="20">
        <v>1200</v>
      </c>
      <c r="D248" s="20"/>
      <c r="E248" s="75">
        <f t="shared" si="58"/>
        <v>1200</v>
      </c>
      <c r="F248" s="20">
        <v>86.07</v>
      </c>
      <c r="G248" s="20">
        <v>86.12</v>
      </c>
      <c r="H248" s="20">
        <v>86.07</v>
      </c>
      <c r="I248" s="20">
        <v>86.07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>
        <f t="shared" si="59"/>
        <v>344.33</v>
      </c>
      <c r="T248" s="20">
        <f t="shared" si="60"/>
        <v>-855.67000000000007</v>
      </c>
      <c r="U248" s="71">
        <f t="shared" si="61"/>
        <v>0.28694166666666665</v>
      </c>
    </row>
    <row r="249" spans="1:21" ht="12.75" customHeight="1" x14ac:dyDescent="0.25">
      <c r="A249" s="63" t="s">
        <v>408</v>
      </c>
      <c r="B249" s="8" t="s">
        <v>89</v>
      </c>
      <c r="C249" s="20">
        <v>500</v>
      </c>
      <c r="D249" s="20"/>
      <c r="E249" s="75">
        <f t="shared" si="58"/>
        <v>500</v>
      </c>
      <c r="F249" s="20"/>
      <c r="G249" s="20"/>
      <c r="H249" s="20">
        <v>0</v>
      </c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>
        <f t="shared" si="59"/>
        <v>0</v>
      </c>
      <c r="T249" s="20">
        <f t="shared" si="60"/>
        <v>-500</v>
      </c>
      <c r="U249" s="71">
        <f t="shared" si="61"/>
        <v>0</v>
      </c>
    </row>
    <row r="250" spans="1:21" s="14" customFormat="1" ht="12.75" customHeight="1" x14ac:dyDescent="0.3">
      <c r="A250" s="63" t="s">
        <v>315</v>
      </c>
      <c r="B250" s="8" t="s">
        <v>33</v>
      </c>
      <c r="C250" s="20">
        <v>500</v>
      </c>
      <c r="D250" s="20"/>
      <c r="E250" s="75">
        <f t="shared" si="58"/>
        <v>500</v>
      </c>
      <c r="F250" s="20">
        <v>27.35</v>
      </c>
      <c r="G250" s="20">
        <v>28.45</v>
      </c>
      <c r="H250" s="20">
        <v>28.45</v>
      </c>
      <c r="I250" s="20">
        <v>28.45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>
        <f t="shared" si="59"/>
        <v>112.7</v>
      </c>
      <c r="T250" s="20">
        <f t="shared" si="60"/>
        <v>-387.3</v>
      </c>
      <c r="U250" s="71">
        <f t="shared" si="61"/>
        <v>0.22540000000000002</v>
      </c>
    </row>
    <row r="251" spans="1:21" ht="12.75" customHeight="1" x14ac:dyDescent="0.3">
      <c r="A251" s="59"/>
      <c r="B251" s="19" t="s">
        <v>87</v>
      </c>
      <c r="C251" s="25">
        <f t="shared" ref="C251:T251" si="62">SUM(C226:C250)</f>
        <v>253325</v>
      </c>
      <c r="D251" s="25">
        <f t="shared" si="62"/>
        <v>0</v>
      </c>
      <c r="E251" s="25">
        <f t="shared" si="62"/>
        <v>253325</v>
      </c>
      <c r="F251" s="25">
        <f t="shared" si="62"/>
        <v>24572.719999999998</v>
      </c>
      <c r="G251" s="25">
        <f t="shared" si="62"/>
        <v>20890.879999999997</v>
      </c>
      <c r="H251" s="25">
        <f t="shared" si="62"/>
        <v>21745.68</v>
      </c>
      <c r="I251" s="25">
        <f t="shared" si="62"/>
        <v>17477.759999999998</v>
      </c>
      <c r="J251" s="25">
        <f t="shared" si="62"/>
        <v>0</v>
      </c>
      <c r="K251" s="25">
        <f t="shared" si="62"/>
        <v>0</v>
      </c>
      <c r="L251" s="25">
        <f t="shared" si="62"/>
        <v>0</v>
      </c>
      <c r="M251" s="25">
        <f t="shared" si="62"/>
        <v>0</v>
      </c>
      <c r="N251" s="25">
        <f t="shared" si="62"/>
        <v>0</v>
      </c>
      <c r="O251" s="25">
        <f t="shared" si="62"/>
        <v>0</v>
      </c>
      <c r="P251" s="25">
        <f t="shared" si="62"/>
        <v>0</v>
      </c>
      <c r="Q251" s="25">
        <f t="shared" si="62"/>
        <v>0</v>
      </c>
      <c r="R251" s="25">
        <f t="shared" si="62"/>
        <v>0</v>
      </c>
      <c r="S251" s="25">
        <f t="shared" si="62"/>
        <v>84703.86</v>
      </c>
      <c r="T251" s="25">
        <f t="shared" si="62"/>
        <v>-168621.13999999998</v>
      </c>
      <c r="U251" s="89">
        <f t="shared" si="61"/>
        <v>0.33436834106385077</v>
      </c>
    </row>
    <row r="252" spans="1:21" ht="12.75" customHeight="1" x14ac:dyDescent="0.3">
      <c r="B252" s="3"/>
      <c r="C252" s="10"/>
      <c r="E252" s="29" t="s">
        <v>549</v>
      </c>
      <c r="F252" s="29">
        <v>17452.75</v>
      </c>
      <c r="G252" s="29">
        <v>19150.57</v>
      </c>
      <c r="H252" s="29">
        <v>36451.659999999982</v>
      </c>
      <c r="I252" s="29">
        <v>19888.939999999995</v>
      </c>
      <c r="J252" s="29">
        <v>16947.359999999997</v>
      </c>
      <c r="K252" s="29">
        <v>9843.5</v>
      </c>
      <c r="L252" s="29">
        <v>19634.73</v>
      </c>
      <c r="M252" s="29">
        <v>16357.990000000002</v>
      </c>
      <c r="N252" s="29">
        <v>13947.86</v>
      </c>
      <c r="O252" s="29">
        <v>16546.259999999998</v>
      </c>
      <c r="P252" s="29">
        <v>13251.69</v>
      </c>
      <c r="Q252" s="29">
        <v>24835.83</v>
      </c>
      <c r="R252" s="29">
        <v>364.4</v>
      </c>
      <c r="S252" s="100" cm="1">
        <f t="array" ref="S252">SUMPRODUCT((F251:Q251&lt;&gt;0)*(F252:Q252))</f>
        <v>92943.919999999984</v>
      </c>
      <c r="T252" s="26"/>
    </row>
    <row r="253" spans="1:21" ht="12.75" customHeight="1" x14ac:dyDescent="0.25">
      <c r="B253" s="3"/>
      <c r="C253" s="10"/>
      <c r="E253" s="26" t="s">
        <v>561</v>
      </c>
      <c r="F253" s="26">
        <f>F251-F252</f>
        <v>7119.9699999999975</v>
      </c>
      <c r="G253" s="26">
        <f t="shared" ref="G253" si="63">G251-G252</f>
        <v>1740.3099999999977</v>
      </c>
      <c r="H253" s="26">
        <f t="shared" ref="H253" si="64">H251-H252</f>
        <v>-14705.979999999981</v>
      </c>
      <c r="I253" s="26">
        <f t="shared" ref="I253" si="65">I251-I252</f>
        <v>-2411.1799999999967</v>
      </c>
      <c r="J253" s="26">
        <f t="shared" ref="J253:Q253" si="66">J215-J249</f>
        <v>0</v>
      </c>
      <c r="K253" s="26">
        <f t="shared" si="66"/>
        <v>0</v>
      </c>
      <c r="L253" s="26">
        <f t="shared" si="66"/>
        <v>0</v>
      </c>
      <c r="M253" s="26">
        <f t="shared" si="66"/>
        <v>0</v>
      </c>
      <c r="N253" s="26">
        <f t="shared" si="66"/>
        <v>0</v>
      </c>
      <c r="O253" s="26">
        <f t="shared" si="66"/>
        <v>0</v>
      </c>
      <c r="P253" s="26">
        <f t="shared" si="66"/>
        <v>0</v>
      </c>
      <c r="Q253" s="26">
        <f t="shared" si="66"/>
        <v>0</v>
      </c>
      <c r="R253" s="26"/>
      <c r="S253" s="26">
        <f t="shared" ref="S253" si="67">S251-S252</f>
        <v>-8240.0599999999831</v>
      </c>
      <c r="T253" s="26"/>
    </row>
    <row r="254" spans="1:21" s="14" customFormat="1" ht="12.75" customHeight="1" x14ac:dyDescent="0.3">
      <c r="A254" s="58"/>
      <c r="B254" s="3"/>
      <c r="C254" s="10"/>
      <c r="D254" s="4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31"/>
    </row>
    <row r="255" spans="1:21" s="14" customFormat="1" ht="12.75" customHeight="1" x14ac:dyDescent="0.3">
      <c r="A255" s="59"/>
      <c r="B255" s="15"/>
      <c r="C255" s="15"/>
      <c r="D255" s="134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135"/>
    </row>
    <row r="256" spans="1:21" ht="12.75" customHeight="1" x14ac:dyDescent="0.3">
      <c r="A256" s="60" t="s">
        <v>141</v>
      </c>
      <c r="B256" s="70" t="s">
        <v>112</v>
      </c>
      <c r="C256" s="136"/>
      <c r="D256" s="1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138"/>
    </row>
    <row r="257" spans="1:21" ht="12.75" customHeight="1" x14ac:dyDescent="0.25">
      <c r="A257" s="61" t="s">
        <v>391</v>
      </c>
      <c r="B257" s="74" t="s">
        <v>392</v>
      </c>
      <c r="C257" s="22">
        <v>6600</v>
      </c>
      <c r="D257" s="85"/>
      <c r="E257" s="86">
        <f t="shared" ref="E257:E287" si="68">SUM(C257:D257)</f>
        <v>6600</v>
      </c>
      <c r="F257" s="86">
        <v>550</v>
      </c>
      <c r="G257" s="86">
        <v>550</v>
      </c>
      <c r="H257" s="86">
        <v>1100</v>
      </c>
      <c r="I257" s="86">
        <v>550</v>
      </c>
      <c r="J257" s="86"/>
      <c r="K257" s="86"/>
      <c r="L257" s="86"/>
      <c r="M257" s="86"/>
      <c r="N257" s="86"/>
      <c r="O257" s="86"/>
      <c r="P257" s="86"/>
      <c r="Q257" s="86"/>
      <c r="R257" s="86"/>
      <c r="S257" s="22">
        <f t="shared" ref="S257:S287" si="69">SUM(F257:R257)</f>
        <v>2750</v>
      </c>
      <c r="T257" s="22">
        <f t="shared" ref="T257:T287" si="70">SUM(S257-E257)</f>
        <v>-3850</v>
      </c>
      <c r="U257" s="133">
        <f t="shared" ref="U257:U262" si="71">S257/E257</f>
        <v>0.41666666666666669</v>
      </c>
    </row>
    <row r="258" spans="1:21" ht="12.75" customHeight="1" x14ac:dyDescent="0.25">
      <c r="A258" s="61" t="s">
        <v>403</v>
      </c>
      <c r="B258" s="74" t="s">
        <v>530</v>
      </c>
      <c r="C258" s="48">
        <v>2000</v>
      </c>
      <c r="D258" s="84"/>
      <c r="E258" s="75">
        <f t="shared" si="68"/>
        <v>2000</v>
      </c>
      <c r="F258" s="75">
        <v>86.65</v>
      </c>
      <c r="G258" s="75">
        <v>124.32</v>
      </c>
      <c r="H258" s="75">
        <v>493.11</v>
      </c>
      <c r="I258" s="75">
        <v>488.7</v>
      </c>
      <c r="J258" s="75"/>
      <c r="K258" s="75"/>
      <c r="L258" s="75"/>
      <c r="M258" s="75"/>
      <c r="N258" s="75"/>
      <c r="O258" s="75"/>
      <c r="P258" s="75"/>
      <c r="Q258" s="75"/>
      <c r="R258" s="75"/>
      <c r="S258" s="20">
        <f t="shared" si="69"/>
        <v>1192.78</v>
      </c>
      <c r="T258" s="20">
        <f t="shared" si="70"/>
        <v>-807.22</v>
      </c>
      <c r="U258" s="71">
        <f t="shared" si="71"/>
        <v>0.59638999999999998</v>
      </c>
    </row>
    <row r="259" spans="1:21" ht="12.75" customHeight="1" x14ac:dyDescent="0.25">
      <c r="A259" s="61" t="s">
        <v>316</v>
      </c>
      <c r="B259" s="8" t="s">
        <v>529</v>
      </c>
      <c r="C259" s="48">
        <v>56000</v>
      </c>
      <c r="D259" s="20"/>
      <c r="E259" s="75">
        <f t="shared" si="68"/>
        <v>56000</v>
      </c>
      <c r="F259" s="20">
        <v>0</v>
      </c>
      <c r="G259" s="20">
        <v>3101.78</v>
      </c>
      <c r="H259" s="20">
        <v>2616.38</v>
      </c>
      <c r="I259" s="20">
        <v>1226.22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>
        <f t="shared" si="69"/>
        <v>6944.38</v>
      </c>
      <c r="T259" s="20">
        <f t="shared" si="70"/>
        <v>-49055.62</v>
      </c>
      <c r="U259" s="71">
        <f t="shared" si="71"/>
        <v>0.12400678571428572</v>
      </c>
    </row>
    <row r="260" spans="1:21" ht="12.75" customHeight="1" x14ac:dyDescent="0.25">
      <c r="A260" s="61" t="s">
        <v>317</v>
      </c>
      <c r="B260" s="8" t="s">
        <v>531</v>
      </c>
      <c r="C260" s="48">
        <v>200</v>
      </c>
      <c r="D260" s="20"/>
      <c r="E260" s="75">
        <f t="shared" si="68"/>
        <v>200</v>
      </c>
      <c r="F260" s="20">
        <v>73</v>
      </c>
      <c r="G260" s="20">
        <v>0</v>
      </c>
      <c r="H260" s="20">
        <v>0</v>
      </c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>
        <f t="shared" si="69"/>
        <v>73</v>
      </c>
      <c r="T260" s="20">
        <f t="shared" si="70"/>
        <v>-127</v>
      </c>
      <c r="U260" s="71">
        <f t="shared" si="71"/>
        <v>0.36499999999999999</v>
      </c>
    </row>
    <row r="261" spans="1:21" ht="12.75" customHeight="1" x14ac:dyDescent="0.25">
      <c r="A261" s="61" t="s">
        <v>433</v>
      </c>
      <c r="B261" s="8" t="s">
        <v>434</v>
      </c>
      <c r="C261" s="48">
        <v>1156</v>
      </c>
      <c r="D261" s="20"/>
      <c r="E261" s="75">
        <f t="shared" si="68"/>
        <v>1156</v>
      </c>
      <c r="F261" s="20">
        <v>0</v>
      </c>
      <c r="G261" s="20">
        <v>720</v>
      </c>
      <c r="H261" s="20">
        <v>0</v>
      </c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>
        <f t="shared" si="69"/>
        <v>720</v>
      </c>
      <c r="T261" s="20">
        <f t="shared" si="70"/>
        <v>-436</v>
      </c>
      <c r="U261" s="71">
        <f t="shared" si="71"/>
        <v>0.62283737024221453</v>
      </c>
    </row>
    <row r="262" spans="1:21" ht="12.75" customHeight="1" x14ac:dyDescent="0.25">
      <c r="A262" s="61" t="s">
        <v>318</v>
      </c>
      <c r="B262" s="8" t="s">
        <v>505</v>
      </c>
      <c r="C262" s="48">
        <v>1000</v>
      </c>
      <c r="D262" s="20"/>
      <c r="E262" s="75">
        <f t="shared" si="68"/>
        <v>1000</v>
      </c>
      <c r="F262" s="20"/>
      <c r="G262" s="20"/>
      <c r="H262" s="20">
        <v>0</v>
      </c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>
        <f t="shared" si="69"/>
        <v>0</v>
      </c>
      <c r="T262" s="20">
        <f t="shared" si="70"/>
        <v>-1000</v>
      </c>
      <c r="U262" s="71">
        <f t="shared" si="71"/>
        <v>0</v>
      </c>
    </row>
    <row r="263" spans="1:21" ht="12.75" customHeight="1" x14ac:dyDescent="0.25">
      <c r="A263" s="61" t="s">
        <v>489</v>
      </c>
      <c r="B263" s="8" t="s">
        <v>490</v>
      </c>
      <c r="C263" s="48">
        <v>1700</v>
      </c>
      <c r="D263" s="20"/>
      <c r="E263" s="75">
        <f t="shared" si="68"/>
        <v>1700</v>
      </c>
      <c r="F263" s="20"/>
      <c r="G263" s="20"/>
      <c r="H263" s="20">
        <v>0</v>
      </c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>
        <f t="shared" si="69"/>
        <v>0</v>
      </c>
      <c r="T263" s="20">
        <f t="shared" si="70"/>
        <v>-1700</v>
      </c>
      <c r="U263" s="71">
        <v>0</v>
      </c>
    </row>
    <row r="264" spans="1:21" ht="12.75" customHeight="1" x14ac:dyDescent="0.25">
      <c r="A264" s="61" t="s">
        <v>319</v>
      </c>
      <c r="B264" s="8" t="s">
        <v>506</v>
      </c>
      <c r="C264" s="48">
        <v>40000</v>
      </c>
      <c r="D264" s="20"/>
      <c r="E264" s="75">
        <f t="shared" si="68"/>
        <v>40000</v>
      </c>
      <c r="F264" s="20">
        <v>5706.14</v>
      </c>
      <c r="G264" s="20">
        <v>-1987.43</v>
      </c>
      <c r="H264" s="20">
        <v>3338.4</v>
      </c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>
        <f t="shared" si="69"/>
        <v>7057.1100000000006</v>
      </c>
      <c r="T264" s="20">
        <f t="shared" si="70"/>
        <v>-32942.89</v>
      </c>
      <c r="U264" s="71">
        <f t="shared" ref="U264:U276" si="72">S264/E264</f>
        <v>0.17642775000000002</v>
      </c>
    </row>
    <row r="265" spans="1:21" ht="12.75" customHeight="1" x14ac:dyDescent="0.25">
      <c r="A265" s="61" t="s">
        <v>320</v>
      </c>
      <c r="B265" s="8" t="s">
        <v>507</v>
      </c>
      <c r="C265" s="48">
        <v>25000</v>
      </c>
      <c r="D265" s="20"/>
      <c r="E265" s="75">
        <f t="shared" si="68"/>
        <v>25000</v>
      </c>
      <c r="F265" s="20">
        <v>1766.67</v>
      </c>
      <c r="G265" s="20">
        <v>1315.94</v>
      </c>
      <c r="H265" s="20">
        <v>221.01</v>
      </c>
      <c r="I265" s="20">
        <v>2882.28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>
        <f t="shared" si="69"/>
        <v>6185.9</v>
      </c>
      <c r="T265" s="20">
        <f t="shared" si="70"/>
        <v>-18814.099999999999</v>
      </c>
      <c r="U265" s="71">
        <f t="shared" si="72"/>
        <v>0.24743599999999999</v>
      </c>
    </row>
    <row r="266" spans="1:21" ht="12.75" customHeight="1" x14ac:dyDescent="0.25">
      <c r="A266" s="61" t="s">
        <v>321</v>
      </c>
      <c r="B266" s="8" t="s">
        <v>508</v>
      </c>
      <c r="C266" s="48">
        <v>16600</v>
      </c>
      <c r="D266" s="20"/>
      <c r="E266" s="75">
        <f t="shared" si="68"/>
        <v>16600</v>
      </c>
      <c r="F266" s="20">
        <v>1770.43</v>
      </c>
      <c r="G266" s="20">
        <v>1944.4</v>
      </c>
      <c r="H266" s="20">
        <v>1902.53</v>
      </c>
      <c r="I266" s="20">
        <v>1944.4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>
        <f t="shared" si="69"/>
        <v>7561.76</v>
      </c>
      <c r="T266" s="20">
        <f t="shared" si="70"/>
        <v>-9038.24</v>
      </c>
      <c r="U266" s="71">
        <f t="shared" si="72"/>
        <v>0.45552771084337351</v>
      </c>
    </row>
    <row r="267" spans="1:21" ht="12.75" customHeight="1" x14ac:dyDescent="0.25">
      <c r="A267" s="61" t="s">
        <v>322</v>
      </c>
      <c r="B267" s="8" t="s">
        <v>509</v>
      </c>
      <c r="C267" s="48">
        <v>21000</v>
      </c>
      <c r="D267" s="20"/>
      <c r="E267" s="75">
        <f t="shared" si="68"/>
        <v>21000</v>
      </c>
      <c r="F267" s="20">
        <v>1435.83</v>
      </c>
      <c r="G267" s="20">
        <v>1686.53</v>
      </c>
      <c r="H267" s="20">
        <v>301.08999999999997</v>
      </c>
      <c r="I267" s="20">
        <v>302.92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>
        <f t="shared" si="69"/>
        <v>3726.37</v>
      </c>
      <c r="T267" s="20">
        <f t="shared" si="70"/>
        <v>-17273.63</v>
      </c>
      <c r="U267" s="71">
        <f t="shared" si="72"/>
        <v>0.17744619047619048</v>
      </c>
    </row>
    <row r="268" spans="1:21" ht="12.75" customHeight="1" x14ac:dyDescent="0.25">
      <c r="A268" s="61" t="s">
        <v>323</v>
      </c>
      <c r="B268" s="8" t="s">
        <v>510</v>
      </c>
      <c r="C268" s="48">
        <v>100</v>
      </c>
      <c r="D268" s="20"/>
      <c r="E268" s="75">
        <f t="shared" si="68"/>
        <v>100</v>
      </c>
      <c r="F268" s="20"/>
      <c r="G268" s="20"/>
      <c r="H268" s="20">
        <v>0</v>
      </c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>
        <f t="shared" si="69"/>
        <v>0</v>
      </c>
      <c r="T268" s="20">
        <f t="shared" si="70"/>
        <v>-100</v>
      </c>
      <c r="U268" s="71">
        <f t="shared" si="72"/>
        <v>0</v>
      </c>
    </row>
    <row r="269" spans="1:21" ht="12.75" customHeight="1" x14ac:dyDescent="0.25">
      <c r="A269" s="61" t="s">
        <v>324</v>
      </c>
      <c r="B269" s="8" t="s">
        <v>511</v>
      </c>
      <c r="C269" s="48">
        <v>20000</v>
      </c>
      <c r="D269" s="20"/>
      <c r="E269" s="75">
        <f t="shared" si="68"/>
        <v>20000</v>
      </c>
      <c r="F269" s="20"/>
      <c r="G269" s="20"/>
      <c r="H269" s="20">
        <v>0</v>
      </c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>
        <f t="shared" si="69"/>
        <v>0</v>
      </c>
      <c r="T269" s="20">
        <f t="shared" si="70"/>
        <v>-20000</v>
      </c>
      <c r="U269" s="71">
        <f t="shared" si="72"/>
        <v>0</v>
      </c>
    </row>
    <row r="270" spans="1:21" ht="12.75" customHeight="1" x14ac:dyDescent="0.25">
      <c r="A270" s="61" t="s">
        <v>325</v>
      </c>
      <c r="B270" s="8" t="s">
        <v>512</v>
      </c>
      <c r="C270" s="48">
        <v>14000</v>
      </c>
      <c r="D270" s="20"/>
      <c r="E270" s="75">
        <f t="shared" si="68"/>
        <v>14000</v>
      </c>
      <c r="F270" s="20">
        <v>1471.98</v>
      </c>
      <c r="G270" s="20">
        <v>0</v>
      </c>
      <c r="H270" s="20">
        <v>1712.25</v>
      </c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>
        <f t="shared" si="69"/>
        <v>3184.23</v>
      </c>
      <c r="T270" s="20">
        <f t="shared" si="70"/>
        <v>-10815.77</v>
      </c>
      <c r="U270" s="71">
        <f t="shared" si="72"/>
        <v>0.22744500000000001</v>
      </c>
    </row>
    <row r="271" spans="1:21" ht="12.75" customHeight="1" x14ac:dyDescent="0.25">
      <c r="A271" s="61" t="s">
        <v>326</v>
      </c>
      <c r="B271" s="8" t="s">
        <v>513</v>
      </c>
      <c r="C271" s="48">
        <v>300</v>
      </c>
      <c r="D271" s="20"/>
      <c r="E271" s="75">
        <f t="shared" si="68"/>
        <v>300</v>
      </c>
      <c r="F271" s="20">
        <v>0</v>
      </c>
      <c r="G271" s="20">
        <v>0</v>
      </c>
      <c r="H271" s="20">
        <v>4945.45</v>
      </c>
      <c r="I271" s="20">
        <v>-10.06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>
        <f t="shared" si="69"/>
        <v>4935.3899999999994</v>
      </c>
      <c r="T271" s="20">
        <f t="shared" si="70"/>
        <v>4635.3899999999994</v>
      </c>
      <c r="U271" s="71">
        <f t="shared" si="72"/>
        <v>16.4513</v>
      </c>
    </row>
    <row r="272" spans="1:21" ht="12.75" customHeight="1" x14ac:dyDescent="0.25">
      <c r="A272" s="61" t="s">
        <v>327</v>
      </c>
      <c r="B272" s="8" t="s">
        <v>514</v>
      </c>
      <c r="C272" s="48">
        <v>1000</v>
      </c>
      <c r="D272" s="20"/>
      <c r="E272" s="75">
        <f t="shared" si="68"/>
        <v>1000</v>
      </c>
      <c r="F272" s="20"/>
      <c r="G272" s="20"/>
      <c r="H272" s="20">
        <v>0</v>
      </c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>
        <f t="shared" si="69"/>
        <v>0</v>
      </c>
      <c r="T272" s="20">
        <f t="shared" si="70"/>
        <v>-1000</v>
      </c>
      <c r="U272" s="71">
        <f t="shared" si="72"/>
        <v>0</v>
      </c>
    </row>
    <row r="273" spans="1:21" ht="12.75" customHeight="1" x14ac:dyDescent="0.25">
      <c r="A273" s="61" t="s">
        <v>328</v>
      </c>
      <c r="B273" s="8" t="s">
        <v>515</v>
      </c>
      <c r="C273" s="48">
        <v>2000</v>
      </c>
      <c r="D273" s="20"/>
      <c r="E273" s="75">
        <f t="shared" si="68"/>
        <v>2000</v>
      </c>
      <c r="F273" s="20"/>
      <c r="G273" s="20"/>
      <c r="H273" s="20">
        <v>0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>
        <f t="shared" si="69"/>
        <v>0</v>
      </c>
      <c r="T273" s="20">
        <f t="shared" si="70"/>
        <v>-2000</v>
      </c>
      <c r="U273" s="71">
        <f t="shared" si="72"/>
        <v>0</v>
      </c>
    </row>
    <row r="274" spans="1:21" ht="12.75" customHeight="1" x14ac:dyDescent="0.25">
      <c r="A274" s="61" t="s">
        <v>329</v>
      </c>
      <c r="B274" s="8" t="s">
        <v>516</v>
      </c>
      <c r="C274" s="48">
        <v>3000</v>
      </c>
      <c r="D274" s="20"/>
      <c r="E274" s="75">
        <f t="shared" si="68"/>
        <v>3000</v>
      </c>
      <c r="F274" s="20">
        <v>193.27</v>
      </c>
      <c r="G274" s="20">
        <v>439.44</v>
      </c>
      <c r="H274" s="20">
        <v>1013.12</v>
      </c>
      <c r="I274" s="20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>
        <f t="shared" si="69"/>
        <v>1645.83</v>
      </c>
      <c r="T274" s="20">
        <f t="shared" si="70"/>
        <v>-1354.17</v>
      </c>
      <c r="U274" s="71">
        <f t="shared" si="72"/>
        <v>0.54860999999999993</v>
      </c>
    </row>
    <row r="275" spans="1:21" ht="12.75" customHeight="1" x14ac:dyDescent="0.25">
      <c r="A275" s="61" t="s">
        <v>330</v>
      </c>
      <c r="B275" s="8" t="s">
        <v>517</v>
      </c>
      <c r="C275" s="48">
        <v>5000</v>
      </c>
      <c r="D275" s="20"/>
      <c r="E275" s="75">
        <f t="shared" si="68"/>
        <v>5000</v>
      </c>
      <c r="F275" s="20">
        <v>173.34</v>
      </c>
      <c r="G275" s="20">
        <v>173.34</v>
      </c>
      <c r="H275" s="20">
        <v>173.34</v>
      </c>
      <c r="I275" s="20">
        <v>173.34</v>
      </c>
      <c r="J275" s="20"/>
      <c r="K275" s="20"/>
      <c r="L275" s="20"/>
      <c r="M275" s="20"/>
      <c r="N275" s="20"/>
      <c r="O275" s="20"/>
      <c r="P275" s="20"/>
      <c r="Q275" s="20"/>
      <c r="R275" s="20"/>
      <c r="S275" s="20">
        <f t="shared" si="69"/>
        <v>693.36</v>
      </c>
      <c r="T275" s="20">
        <f t="shared" si="70"/>
        <v>-4306.6400000000003</v>
      </c>
      <c r="U275" s="71">
        <f t="shared" si="72"/>
        <v>0.13867199999999999</v>
      </c>
    </row>
    <row r="276" spans="1:21" ht="12.75" customHeight="1" x14ac:dyDescent="0.25">
      <c r="A276" s="61" t="s">
        <v>331</v>
      </c>
      <c r="B276" s="8" t="s">
        <v>518</v>
      </c>
      <c r="C276" s="48">
        <v>20000</v>
      </c>
      <c r="D276" s="20"/>
      <c r="E276" s="75">
        <f t="shared" si="68"/>
        <v>20000</v>
      </c>
      <c r="F276" s="20">
        <v>802.08</v>
      </c>
      <c r="G276" s="20">
        <v>0</v>
      </c>
      <c r="H276" s="20">
        <v>2531.4</v>
      </c>
      <c r="I276" s="20">
        <v>702.92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>
        <f t="shared" si="69"/>
        <v>4036.4</v>
      </c>
      <c r="T276" s="20">
        <f t="shared" si="70"/>
        <v>-15963.6</v>
      </c>
      <c r="U276" s="71">
        <f t="shared" si="72"/>
        <v>0.20182</v>
      </c>
    </row>
    <row r="277" spans="1:21" ht="12.75" customHeight="1" x14ac:dyDescent="0.25">
      <c r="A277" s="61" t="s">
        <v>332</v>
      </c>
      <c r="B277" s="8" t="s">
        <v>519</v>
      </c>
      <c r="C277" s="48">
        <v>1500</v>
      </c>
      <c r="D277" s="20"/>
      <c r="E277" s="75">
        <f t="shared" si="68"/>
        <v>1500</v>
      </c>
      <c r="F277" s="20"/>
      <c r="G277" s="20"/>
      <c r="H277" s="20">
        <v>0</v>
      </c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>
        <f t="shared" si="69"/>
        <v>0</v>
      </c>
      <c r="T277" s="20">
        <f t="shared" si="70"/>
        <v>-1500</v>
      </c>
      <c r="U277" s="71"/>
    </row>
    <row r="278" spans="1:21" ht="12.75" customHeight="1" x14ac:dyDescent="0.25">
      <c r="A278" s="61" t="s">
        <v>333</v>
      </c>
      <c r="B278" s="8" t="s">
        <v>520</v>
      </c>
      <c r="C278" s="48">
        <v>260000</v>
      </c>
      <c r="D278" s="20"/>
      <c r="E278" s="75">
        <f t="shared" si="68"/>
        <v>260000</v>
      </c>
      <c r="F278" s="20">
        <v>21358.87</v>
      </c>
      <c r="G278" s="20">
        <v>18086.25</v>
      </c>
      <c r="H278" s="20">
        <v>18294.25</v>
      </c>
      <c r="I278" s="20">
        <v>18435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>
        <f t="shared" si="69"/>
        <v>76174.37</v>
      </c>
      <c r="T278" s="20">
        <f t="shared" si="70"/>
        <v>-183825.63</v>
      </c>
      <c r="U278" s="71">
        <f t="shared" ref="U278:U288" si="73">S278/E278</f>
        <v>0.29297834615384616</v>
      </c>
    </row>
    <row r="279" spans="1:21" ht="12.75" customHeight="1" x14ac:dyDescent="0.25">
      <c r="A279" s="61" t="s">
        <v>393</v>
      </c>
      <c r="B279" s="8" t="s">
        <v>521</v>
      </c>
      <c r="C279" s="48">
        <v>2000</v>
      </c>
      <c r="D279" s="20"/>
      <c r="E279" s="75">
        <f t="shared" si="68"/>
        <v>2000</v>
      </c>
      <c r="F279" s="20"/>
      <c r="G279" s="20"/>
      <c r="H279" s="20">
        <v>0</v>
      </c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>
        <f t="shared" si="69"/>
        <v>0</v>
      </c>
      <c r="T279" s="20">
        <f t="shared" si="70"/>
        <v>-2000</v>
      </c>
      <c r="U279" s="71">
        <f t="shared" si="73"/>
        <v>0</v>
      </c>
    </row>
    <row r="280" spans="1:21" ht="12.75" customHeight="1" x14ac:dyDescent="0.25">
      <c r="A280" s="61" t="s">
        <v>334</v>
      </c>
      <c r="B280" s="8" t="s">
        <v>522</v>
      </c>
      <c r="C280" s="48">
        <v>1250</v>
      </c>
      <c r="D280" s="20"/>
      <c r="E280" s="75">
        <f t="shared" si="68"/>
        <v>1250</v>
      </c>
      <c r="F280" s="20"/>
      <c r="G280" s="20"/>
      <c r="H280" s="20">
        <v>0</v>
      </c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>
        <f t="shared" si="69"/>
        <v>0</v>
      </c>
      <c r="T280" s="20">
        <f t="shared" si="70"/>
        <v>-1250</v>
      </c>
      <c r="U280" s="71">
        <f t="shared" si="73"/>
        <v>0</v>
      </c>
    </row>
    <row r="281" spans="1:21" ht="12.75" customHeight="1" x14ac:dyDescent="0.25">
      <c r="A281" s="61" t="s">
        <v>335</v>
      </c>
      <c r="B281" s="8" t="s">
        <v>523</v>
      </c>
      <c r="C281" s="48">
        <v>500</v>
      </c>
      <c r="D281" s="20"/>
      <c r="E281" s="75">
        <f t="shared" si="68"/>
        <v>500</v>
      </c>
      <c r="F281" s="20"/>
      <c r="G281" s="20"/>
      <c r="H281" s="20">
        <v>0</v>
      </c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>
        <f t="shared" si="69"/>
        <v>0</v>
      </c>
      <c r="T281" s="20">
        <f t="shared" si="70"/>
        <v>-500</v>
      </c>
      <c r="U281" s="71">
        <f t="shared" si="73"/>
        <v>0</v>
      </c>
    </row>
    <row r="282" spans="1:21" ht="12.75" customHeight="1" x14ac:dyDescent="0.25">
      <c r="A282" s="61" t="s">
        <v>429</v>
      </c>
      <c r="B282" s="8" t="s">
        <v>430</v>
      </c>
      <c r="C282" s="48">
        <v>500</v>
      </c>
      <c r="D282" s="20"/>
      <c r="E282" s="75">
        <f t="shared" si="68"/>
        <v>500</v>
      </c>
      <c r="F282" s="20">
        <v>0</v>
      </c>
      <c r="G282" s="20">
        <v>381.85</v>
      </c>
      <c r="H282" s="20">
        <v>98.91</v>
      </c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>
        <f t="shared" si="69"/>
        <v>480.76</v>
      </c>
      <c r="T282" s="20">
        <f t="shared" si="70"/>
        <v>-19.240000000000009</v>
      </c>
      <c r="U282" s="71">
        <f t="shared" si="73"/>
        <v>0.96151999999999993</v>
      </c>
    </row>
    <row r="283" spans="1:21" ht="12.75" customHeight="1" x14ac:dyDescent="0.25">
      <c r="A283" s="61" t="s">
        <v>336</v>
      </c>
      <c r="B283" s="8" t="s">
        <v>524</v>
      </c>
      <c r="C283" s="48">
        <v>52000</v>
      </c>
      <c r="D283" s="20"/>
      <c r="E283" s="75">
        <f t="shared" si="68"/>
        <v>52000</v>
      </c>
      <c r="F283" s="20">
        <v>5167.74</v>
      </c>
      <c r="G283" s="20">
        <v>4301.92</v>
      </c>
      <c r="H283" s="20">
        <v>4285.9399999999996</v>
      </c>
      <c r="I283" s="20">
        <v>4279.34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>
        <f t="shared" si="69"/>
        <v>18034.939999999999</v>
      </c>
      <c r="T283" s="20">
        <f t="shared" si="70"/>
        <v>-33965.06</v>
      </c>
      <c r="U283" s="71">
        <f t="shared" si="73"/>
        <v>0.34682576923076919</v>
      </c>
    </row>
    <row r="284" spans="1:21" ht="12.75" customHeight="1" x14ac:dyDescent="0.25">
      <c r="A284" s="63" t="s">
        <v>337</v>
      </c>
      <c r="B284" s="8" t="s">
        <v>525</v>
      </c>
      <c r="C284" s="20">
        <v>1600</v>
      </c>
      <c r="D284" s="20"/>
      <c r="E284" s="75">
        <f t="shared" si="68"/>
        <v>1600</v>
      </c>
      <c r="F284" s="20"/>
      <c r="G284" s="20"/>
      <c r="H284" s="20">
        <v>0</v>
      </c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>
        <f t="shared" si="69"/>
        <v>0</v>
      </c>
      <c r="T284" s="20">
        <f t="shared" si="70"/>
        <v>-1600</v>
      </c>
      <c r="U284" s="71">
        <f t="shared" si="73"/>
        <v>0</v>
      </c>
    </row>
    <row r="285" spans="1:21" ht="12.75" customHeight="1" x14ac:dyDescent="0.25">
      <c r="A285" s="63" t="s">
        <v>338</v>
      </c>
      <c r="B285" s="8" t="s">
        <v>526</v>
      </c>
      <c r="C285" s="20">
        <v>200</v>
      </c>
      <c r="D285" s="20"/>
      <c r="E285" s="75">
        <f t="shared" si="68"/>
        <v>200</v>
      </c>
      <c r="F285" s="20"/>
      <c r="G285" s="20"/>
      <c r="H285" s="20">
        <v>0</v>
      </c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>
        <f t="shared" si="69"/>
        <v>0</v>
      </c>
      <c r="T285" s="20">
        <f t="shared" si="70"/>
        <v>-200</v>
      </c>
      <c r="U285" s="71">
        <f t="shared" si="73"/>
        <v>0</v>
      </c>
    </row>
    <row r="286" spans="1:21" ht="12.75" customHeight="1" x14ac:dyDescent="0.25">
      <c r="A286" s="63" t="s">
        <v>407</v>
      </c>
      <c r="B286" s="8" t="s">
        <v>527</v>
      </c>
      <c r="C286" s="20">
        <v>1000</v>
      </c>
      <c r="D286" s="20"/>
      <c r="E286" s="75">
        <f t="shared" si="68"/>
        <v>1000</v>
      </c>
      <c r="F286" s="20"/>
      <c r="G286" s="20"/>
      <c r="H286" s="20">
        <v>0</v>
      </c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>
        <f t="shared" si="69"/>
        <v>0</v>
      </c>
      <c r="T286" s="20">
        <f t="shared" si="70"/>
        <v>-1000</v>
      </c>
      <c r="U286" s="71">
        <f t="shared" si="73"/>
        <v>0</v>
      </c>
    </row>
    <row r="287" spans="1:21" s="14" customFormat="1" ht="12.75" customHeight="1" x14ac:dyDescent="0.3">
      <c r="A287" s="63" t="s">
        <v>339</v>
      </c>
      <c r="B287" s="8" t="s">
        <v>528</v>
      </c>
      <c r="C287" s="20">
        <v>350</v>
      </c>
      <c r="D287" s="20"/>
      <c r="E287" s="75">
        <f t="shared" si="68"/>
        <v>350</v>
      </c>
      <c r="F287" s="20">
        <v>27.35</v>
      </c>
      <c r="G287" s="20">
        <v>51.55</v>
      </c>
      <c r="H287" s="20">
        <v>74.91</v>
      </c>
      <c r="I287" s="20">
        <v>67.849999999999994</v>
      </c>
      <c r="J287" s="20"/>
      <c r="K287" s="20"/>
      <c r="L287" s="20"/>
      <c r="M287" s="20"/>
      <c r="N287" s="20"/>
      <c r="O287" s="20"/>
      <c r="P287" s="20"/>
      <c r="Q287" s="20"/>
      <c r="R287" s="20"/>
      <c r="S287" s="20">
        <f t="shared" si="69"/>
        <v>221.66</v>
      </c>
      <c r="T287" s="20">
        <f t="shared" si="70"/>
        <v>-128.34</v>
      </c>
      <c r="U287" s="71">
        <f t="shared" si="73"/>
        <v>0.63331428571428572</v>
      </c>
    </row>
    <row r="288" spans="1:21" ht="12.75" customHeight="1" x14ac:dyDescent="0.3">
      <c r="A288" s="59"/>
      <c r="B288" s="19" t="s">
        <v>15</v>
      </c>
      <c r="C288" s="25">
        <f>SUM(C257:C287)</f>
        <v>557556</v>
      </c>
      <c r="D288" s="25">
        <f>SUM(D259:D287)</f>
        <v>0</v>
      </c>
      <c r="E288" s="25">
        <f t="shared" ref="E288:S288" si="74">SUM(E257:E287)</f>
        <v>557556</v>
      </c>
      <c r="F288" s="25">
        <f t="shared" si="74"/>
        <v>40583.349999999991</v>
      </c>
      <c r="G288" s="25">
        <f t="shared" si="74"/>
        <v>30889.889999999996</v>
      </c>
      <c r="H288" s="25">
        <f t="shared" si="74"/>
        <v>43102.090000000011</v>
      </c>
      <c r="I288" s="25">
        <f t="shared" si="74"/>
        <v>31042.91</v>
      </c>
      <c r="J288" s="25">
        <f t="shared" si="74"/>
        <v>0</v>
      </c>
      <c r="K288" s="25">
        <f t="shared" si="74"/>
        <v>0</v>
      </c>
      <c r="L288" s="25">
        <f t="shared" si="74"/>
        <v>0</v>
      </c>
      <c r="M288" s="25">
        <f t="shared" si="74"/>
        <v>0</v>
      </c>
      <c r="N288" s="25">
        <f t="shared" si="74"/>
        <v>0</v>
      </c>
      <c r="O288" s="25">
        <f t="shared" si="74"/>
        <v>0</v>
      </c>
      <c r="P288" s="25">
        <f t="shared" si="74"/>
        <v>0</v>
      </c>
      <c r="Q288" s="25">
        <f t="shared" si="74"/>
        <v>0</v>
      </c>
      <c r="R288" s="25">
        <f t="shared" si="74"/>
        <v>0</v>
      </c>
      <c r="S288" s="25">
        <f t="shared" si="74"/>
        <v>145618.23999999999</v>
      </c>
      <c r="T288" s="25">
        <f>SUM(T259:T287)</f>
        <v>-407280.5400000001</v>
      </c>
      <c r="U288" s="89">
        <f t="shared" si="73"/>
        <v>0.26117240241338985</v>
      </c>
    </row>
    <row r="289" spans="1:21" s="14" customFormat="1" ht="12.75" customHeight="1" x14ac:dyDescent="0.3">
      <c r="A289" s="58" t="s">
        <v>457</v>
      </c>
      <c r="B289" s="9" t="s">
        <v>458</v>
      </c>
      <c r="C289" s="20"/>
      <c r="D289" s="20"/>
      <c r="E289" s="20">
        <f>SUM(C289:D289)</f>
        <v>0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>
        <f>SUM(F289:Q289)</f>
        <v>0</v>
      </c>
      <c r="T289" s="20">
        <f>SUM(S289-E289)</f>
        <v>0</v>
      </c>
      <c r="U289" s="71"/>
    </row>
    <row r="290" spans="1:21" ht="12.75" customHeight="1" x14ac:dyDescent="0.3">
      <c r="A290" s="59"/>
      <c r="B290" s="43" t="s">
        <v>120</v>
      </c>
      <c r="C290" s="25"/>
      <c r="D290" s="25"/>
      <c r="E290" s="104"/>
      <c r="F290" s="104">
        <f>SUM(F288:F289)</f>
        <v>40583.349999999991</v>
      </c>
      <c r="G290" s="104">
        <f t="shared" ref="G290:Q290" si="75">SUM(G288:G289)</f>
        <v>30889.889999999996</v>
      </c>
      <c r="H290" s="104">
        <f t="shared" si="75"/>
        <v>43102.090000000011</v>
      </c>
      <c r="I290" s="104">
        <f t="shared" si="75"/>
        <v>31042.91</v>
      </c>
      <c r="J290" s="104">
        <f t="shared" si="75"/>
        <v>0</v>
      </c>
      <c r="K290" s="104">
        <f t="shared" si="75"/>
        <v>0</v>
      </c>
      <c r="L290" s="104">
        <f t="shared" si="75"/>
        <v>0</v>
      </c>
      <c r="M290" s="104">
        <f t="shared" si="75"/>
        <v>0</v>
      </c>
      <c r="N290" s="104">
        <f t="shared" si="75"/>
        <v>0</v>
      </c>
      <c r="O290" s="104">
        <f t="shared" si="75"/>
        <v>0</v>
      </c>
      <c r="P290" s="104">
        <f t="shared" si="75"/>
        <v>0</v>
      </c>
      <c r="Q290" s="104">
        <f t="shared" si="75"/>
        <v>0</v>
      </c>
      <c r="R290" s="101"/>
      <c r="S290" s="25">
        <f>SUM(S288:S289)</f>
        <v>145618.23999999999</v>
      </c>
      <c r="T290" s="106"/>
      <c r="U290" s="94"/>
    </row>
    <row r="291" spans="1:21" ht="12.75" customHeight="1" x14ac:dyDescent="0.3">
      <c r="E291" s="105" t="s">
        <v>549</v>
      </c>
      <c r="F291" s="105">
        <v>38718.310000000005</v>
      </c>
      <c r="G291" s="105">
        <v>33659.629999999997</v>
      </c>
      <c r="H291" s="105">
        <v>39219.179999999993</v>
      </c>
      <c r="I291" s="105">
        <v>38141</v>
      </c>
      <c r="J291" s="105">
        <v>34106.859999999993</v>
      </c>
      <c r="K291" s="105">
        <v>32700.339999999997</v>
      </c>
      <c r="L291" s="105">
        <v>41591.729999999996</v>
      </c>
      <c r="M291" s="105">
        <v>46687.509999999995</v>
      </c>
      <c r="N291" s="105">
        <v>27044.759999999995</v>
      </c>
      <c r="O291" s="105">
        <v>40271</v>
      </c>
      <c r="P291" s="105">
        <v>57311.729999999996</v>
      </c>
      <c r="Q291" s="105">
        <v>34763.08</v>
      </c>
      <c r="R291" s="105"/>
      <c r="S291" s="100" cm="1">
        <f t="array" ref="S291">SUMPRODUCT((F290:Q290&lt;&gt;0)*(F291:Q291))</f>
        <v>149738.12</v>
      </c>
      <c r="T291" s="26"/>
      <c r="U291" s="117"/>
    </row>
    <row r="292" spans="1:21" ht="12.75" customHeight="1" x14ac:dyDescent="0.25">
      <c r="B292" s="3"/>
      <c r="C292" s="10"/>
      <c r="E292" s="26" t="s">
        <v>561</v>
      </c>
      <c r="F292" s="26">
        <f>F290-F291</f>
        <v>1865.0399999999863</v>
      </c>
      <c r="G292" s="26">
        <f t="shared" ref="G292" si="76">G290-G291</f>
        <v>-2769.7400000000016</v>
      </c>
      <c r="H292" s="26">
        <f t="shared" ref="H292" si="77">H290-H291</f>
        <v>3882.910000000018</v>
      </c>
      <c r="I292" s="26">
        <f t="shared" ref="I292" si="78">I290-I291</f>
        <v>-7098.09</v>
      </c>
      <c r="J292" s="26">
        <f t="shared" ref="J292:Q292" si="79">J254-J288</f>
        <v>0</v>
      </c>
      <c r="K292" s="26">
        <f t="shared" si="79"/>
        <v>0</v>
      </c>
      <c r="L292" s="26">
        <f t="shared" si="79"/>
        <v>0</v>
      </c>
      <c r="M292" s="26">
        <f t="shared" si="79"/>
        <v>0</v>
      </c>
      <c r="N292" s="26">
        <f t="shared" si="79"/>
        <v>0</v>
      </c>
      <c r="O292" s="26">
        <f t="shared" si="79"/>
        <v>0</v>
      </c>
      <c r="P292" s="26">
        <f t="shared" si="79"/>
        <v>0</v>
      </c>
      <c r="Q292" s="26">
        <f t="shared" si="79"/>
        <v>0</v>
      </c>
      <c r="R292" s="26"/>
      <c r="S292" s="26">
        <f t="shared" ref="S292" si="80">S290-S291</f>
        <v>-4119.8800000000047</v>
      </c>
      <c r="T292" s="26"/>
      <c r="U292" s="93"/>
    </row>
    <row r="293" spans="1:21" s="14" customFormat="1" ht="12.75" customHeight="1" x14ac:dyDescent="0.3">
      <c r="A293" s="58"/>
      <c r="B293" s="3"/>
      <c r="C293" s="10"/>
      <c r="D293" s="4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93"/>
    </row>
    <row r="294" spans="1:21" s="14" customFormat="1" ht="12.75" customHeight="1" x14ac:dyDescent="0.3">
      <c r="A294" s="59"/>
      <c r="C294" s="15"/>
      <c r="D294" s="134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135"/>
    </row>
    <row r="295" spans="1:21" ht="12.75" customHeight="1" x14ac:dyDescent="0.3">
      <c r="A295" s="60" t="s">
        <v>161</v>
      </c>
      <c r="B295" s="55" t="s">
        <v>30</v>
      </c>
      <c r="C295" s="136"/>
      <c r="D295" s="1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138"/>
    </row>
    <row r="296" spans="1:21" ht="12.75" customHeight="1" x14ac:dyDescent="0.25">
      <c r="A296" s="61" t="s">
        <v>539</v>
      </c>
      <c r="B296" s="74" t="s">
        <v>540</v>
      </c>
      <c r="C296" s="30">
        <v>0</v>
      </c>
      <c r="D296" s="22"/>
      <c r="E296" s="86">
        <f t="shared" ref="E296" si="81">SUM(C296:D296)</f>
        <v>0</v>
      </c>
      <c r="F296" s="22">
        <v>392.06</v>
      </c>
      <c r="G296" s="22">
        <v>10</v>
      </c>
      <c r="H296" s="22">
        <v>0</v>
      </c>
      <c r="I296" s="22">
        <v>402.06</v>
      </c>
      <c r="J296" s="22"/>
      <c r="K296" s="22"/>
      <c r="L296" s="22"/>
      <c r="M296" s="22"/>
      <c r="N296" s="22"/>
      <c r="O296" s="22"/>
      <c r="P296" s="22"/>
      <c r="Q296" s="22"/>
      <c r="R296" s="22"/>
      <c r="S296" s="22">
        <f t="shared" ref="S296:S310" si="82">SUM(F296:R296)</f>
        <v>804.12</v>
      </c>
      <c r="T296" s="22">
        <f t="shared" ref="T296:T310" si="83">SUM(S296-E296)</f>
        <v>804.12</v>
      </c>
      <c r="U296" s="133"/>
    </row>
    <row r="297" spans="1:21" ht="12.75" customHeight="1" x14ac:dyDescent="0.25">
      <c r="A297" s="61" t="s">
        <v>340</v>
      </c>
      <c r="B297" s="8" t="s">
        <v>173</v>
      </c>
      <c r="C297" s="21">
        <v>0</v>
      </c>
      <c r="D297" s="20"/>
      <c r="E297" s="75">
        <f t="shared" ref="E297:E310" si="84">SUM(C297:D297)</f>
        <v>0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>
        <f t="shared" si="82"/>
        <v>0</v>
      </c>
      <c r="T297" s="20">
        <f t="shared" si="83"/>
        <v>0</v>
      </c>
      <c r="U297" s="71"/>
    </row>
    <row r="298" spans="1:21" ht="12.75" customHeight="1" x14ac:dyDescent="0.25">
      <c r="A298" s="61" t="s">
        <v>341</v>
      </c>
      <c r="B298" s="8" t="s">
        <v>174</v>
      </c>
      <c r="C298" s="46">
        <v>1000</v>
      </c>
      <c r="D298" s="20"/>
      <c r="E298" s="75">
        <f t="shared" si="84"/>
        <v>1000</v>
      </c>
      <c r="F298" s="20"/>
      <c r="G298" s="20"/>
      <c r="H298" s="20">
        <v>0</v>
      </c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>
        <f t="shared" si="82"/>
        <v>0</v>
      </c>
      <c r="T298" s="20">
        <f t="shared" si="83"/>
        <v>-1000</v>
      </c>
      <c r="U298" s="71">
        <f>S298/E298</f>
        <v>0</v>
      </c>
    </row>
    <row r="299" spans="1:21" ht="12.75" customHeight="1" x14ac:dyDescent="0.25">
      <c r="A299" s="61" t="s">
        <v>342</v>
      </c>
      <c r="B299" s="8" t="s">
        <v>80</v>
      </c>
      <c r="C299" s="27">
        <v>2500</v>
      </c>
      <c r="D299" s="22"/>
      <c r="E299" s="75">
        <f t="shared" si="84"/>
        <v>2500</v>
      </c>
      <c r="F299" s="22">
        <v>135.99</v>
      </c>
      <c r="G299" s="22">
        <v>135.99</v>
      </c>
      <c r="H299" s="22">
        <v>0</v>
      </c>
      <c r="I299" s="22">
        <v>0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0">
        <f t="shared" si="82"/>
        <v>271.98</v>
      </c>
      <c r="T299" s="20">
        <f t="shared" si="83"/>
        <v>-2228.02</v>
      </c>
      <c r="U299" s="71">
        <f>S299/E299</f>
        <v>0.10879200000000001</v>
      </c>
    </row>
    <row r="300" spans="1:21" ht="12.75" customHeight="1" x14ac:dyDescent="0.25">
      <c r="A300" s="61" t="s">
        <v>343</v>
      </c>
      <c r="B300" s="8" t="s">
        <v>92</v>
      </c>
      <c r="C300" s="46">
        <v>0</v>
      </c>
      <c r="D300" s="20"/>
      <c r="E300" s="75">
        <f t="shared" si="84"/>
        <v>0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>
        <f t="shared" si="82"/>
        <v>0</v>
      </c>
      <c r="T300" s="20">
        <f t="shared" si="83"/>
        <v>0</v>
      </c>
      <c r="U300" s="71"/>
    </row>
    <row r="301" spans="1:21" ht="12.75" customHeight="1" x14ac:dyDescent="0.25">
      <c r="A301" s="61" t="s">
        <v>344</v>
      </c>
      <c r="B301" s="8" t="s">
        <v>19</v>
      </c>
      <c r="C301" s="46">
        <v>1500</v>
      </c>
      <c r="D301" s="20"/>
      <c r="E301" s="75">
        <f t="shared" si="84"/>
        <v>1500</v>
      </c>
      <c r="F301" s="20">
        <v>87.88</v>
      </c>
      <c r="G301" s="20">
        <v>0</v>
      </c>
      <c r="H301" s="20">
        <v>159.65</v>
      </c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>
        <f t="shared" si="82"/>
        <v>247.53</v>
      </c>
      <c r="T301" s="20">
        <f t="shared" si="83"/>
        <v>-1252.47</v>
      </c>
      <c r="U301" s="71">
        <f>S301/E301</f>
        <v>0.16502</v>
      </c>
    </row>
    <row r="302" spans="1:21" ht="12.75" customHeight="1" x14ac:dyDescent="0.25">
      <c r="A302" s="61" t="s">
        <v>345</v>
      </c>
      <c r="B302" s="8" t="s">
        <v>31</v>
      </c>
      <c r="C302" s="46">
        <v>0</v>
      </c>
      <c r="D302" s="20"/>
      <c r="E302" s="75">
        <f t="shared" si="84"/>
        <v>0</v>
      </c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>
        <f t="shared" si="82"/>
        <v>0</v>
      </c>
      <c r="T302" s="20">
        <f t="shared" si="83"/>
        <v>0</v>
      </c>
      <c r="U302" s="71"/>
    </row>
    <row r="303" spans="1:21" ht="12.75" customHeight="1" x14ac:dyDescent="0.25">
      <c r="A303" s="61" t="s">
        <v>346</v>
      </c>
      <c r="B303" s="8" t="s">
        <v>32</v>
      </c>
      <c r="C303" s="46">
        <v>2500</v>
      </c>
      <c r="D303" s="20"/>
      <c r="E303" s="75">
        <f t="shared" si="84"/>
        <v>2500</v>
      </c>
      <c r="F303" s="20"/>
      <c r="G303" s="20"/>
      <c r="H303" s="20">
        <v>0</v>
      </c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>
        <f t="shared" si="82"/>
        <v>0</v>
      </c>
      <c r="T303" s="20">
        <f t="shared" si="83"/>
        <v>-2500</v>
      </c>
      <c r="U303" s="71">
        <f>S303/E303</f>
        <v>0</v>
      </c>
    </row>
    <row r="304" spans="1:21" ht="12.75" customHeight="1" x14ac:dyDescent="0.25">
      <c r="A304" s="61" t="s">
        <v>347</v>
      </c>
      <c r="B304" s="8" t="s">
        <v>183</v>
      </c>
      <c r="C304" s="46">
        <v>3500</v>
      </c>
      <c r="D304" s="20"/>
      <c r="E304" s="75">
        <f t="shared" si="84"/>
        <v>3500</v>
      </c>
      <c r="F304" s="20">
        <v>225</v>
      </c>
      <c r="G304" s="20"/>
      <c r="H304" s="20">
        <v>0</v>
      </c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>
        <f t="shared" si="82"/>
        <v>225</v>
      </c>
      <c r="T304" s="20">
        <f t="shared" si="83"/>
        <v>-3275</v>
      </c>
      <c r="U304" s="71">
        <f>S304/E304</f>
        <v>6.4285714285714279E-2</v>
      </c>
    </row>
    <row r="305" spans="1:21" ht="12.75" customHeight="1" x14ac:dyDescent="0.25">
      <c r="A305" s="61" t="s">
        <v>491</v>
      </c>
      <c r="B305" s="8" t="s">
        <v>492</v>
      </c>
      <c r="C305" s="46">
        <v>8000</v>
      </c>
      <c r="D305" s="20"/>
      <c r="E305" s="75">
        <f t="shared" si="84"/>
        <v>8000</v>
      </c>
      <c r="F305" s="20"/>
      <c r="G305" s="20"/>
      <c r="H305" s="20">
        <v>0</v>
      </c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>
        <f t="shared" si="82"/>
        <v>0</v>
      </c>
      <c r="T305" s="20">
        <f t="shared" si="83"/>
        <v>-8000</v>
      </c>
      <c r="U305" s="71">
        <f>S305/E305</f>
        <v>0</v>
      </c>
    </row>
    <row r="306" spans="1:21" ht="12.75" customHeight="1" x14ac:dyDescent="0.25">
      <c r="A306" s="61" t="s">
        <v>348</v>
      </c>
      <c r="B306" s="8" t="s">
        <v>81</v>
      </c>
      <c r="C306" s="46">
        <v>10000</v>
      </c>
      <c r="D306" s="20"/>
      <c r="E306" s="75">
        <f t="shared" si="84"/>
        <v>10000</v>
      </c>
      <c r="F306" s="20">
        <v>4000</v>
      </c>
      <c r="G306" s="20">
        <v>3601.66</v>
      </c>
      <c r="H306" s="20">
        <v>3607</v>
      </c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>
        <f t="shared" si="82"/>
        <v>11208.66</v>
      </c>
      <c r="T306" s="20">
        <f t="shared" si="83"/>
        <v>1208.6599999999999</v>
      </c>
      <c r="U306" s="71">
        <f>S306/E306</f>
        <v>1.1208659999999999</v>
      </c>
    </row>
    <row r="307" spans="1:21" ht="12.75" customHeight="1" x14ac:dyDescent="0.25">
      <c r="A307" s="61" t="s">
        <v>447</v>
      </c>
      <c r="B307" s="8" t="s">
        <v>448</v>
      </c>
      <c r="C307" s="46">
        <v>0</v>
      </c>
      <c r="D307" s="20"/>
      <c r="E307" s="75">
        <f t="shared" si="84"/>
        <v>0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>
        <f t="shared" si="82"/>
        <v>0</v>
      </c>
      <c r="T307" s="20">
        <f t="shared" si="83"/>
        <v>0</v>
      </c>
      <c r="U307" s="71"/>
    </row>
    <row r="308" spans="1:21" ht="12.75" customHeight="1" x14ac:dyDescent="0.25">
      <c r="A308" s="61" t="s">
        <v>349</v>
      </c>
      <c r="B308" s="8" t="s">
        <v>11</v>
      </c>
      <c r="C308" s="46">
        <v>500</v>
      </c>
      <c r="D308" s="20"/>
      <c r="E308" s="75">
        <f t="shared" si="84"/>
        <v>500</v>
      </c>
      <c r="F308" s="20"/>
      <c r="G308" s="20"/>
      <c r="H308" s="20">
        <v>106.68</v>
      </c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>
        <f t="shared" si="82"/>
        <v>106.68</v>
      </c>
      <c r="T308" s="20">
        <f t="shared" si="83"/>
        <v>-393.32</v>
      </c>
      <c r="U308" s="71">
        <f>S308/E308</f>
        <v>0.21336000000000002</v>
      </c>
    </row>
    <row r="309" spans="1:21" ht="12.75" customHeight="1" x14ac:dyDescent="0.25">
      <c r="A309" s="61" t="s">
        <v>350</v>
      </c>
      <c r="B309" s="8" t="s">
        <v>13</v>
      </c>
      <c r="C309" s="46">
        <v>0</v>
      </c>
      <c r="D309" s="20"/>
      <c r="E309" s="75">
        <f t="shared" si="84"/>
        <v>0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>
        <f t="shared" si="82"/>
        <v>0</v>
      </c>
      <c r="T309" s="20">
        <f t="shared" si="83"/>
        <v>0</v>
      </c>
      <c r="U309" s="71"/>
    </row>
    <row r="310" spans="1:21" s="14" customFormat="1" ht="12.75" customHeight="1" x14ac:dyDescent="0.3">
      <c r="A310" s="63" t="s">
        <v>351</v>
      </c>
      <c r="B310" s="8" t="s">
        <v>33</v>
      </c>
      <c r="C310" s="21">
        <v>350</v>
      </c>
      <c r="D310" s="20"/>
      <c r="E310" s="75">
        <f t="shared" si="84"/>
        <v>350</v>
      </c>
      <c r="F310" s="20">
        <v>27.35</v>
      </c>
      <c r="G310" s="20">
        <v>28.45</v>
      </c>
      <c r="H310" s="20">
        <v>28.45</v>
      </c>
      <c r="I310" s="20">
        <v>28.45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>
        <f t="shared" si="82"/>
        <v>112.7</v>
      </c>
      <c r="T310" s="20">
        <f t="shared" si="83"/>
        <v>-237.3</v>
      </c>
      <c r="U310" s="71">
        <f>S310/E310</f>
        <v>0.32200000000000001</v>
      </c>
    </row>
    <row r="311" spans="1:21" s="14" customFormat="1" ht="12.75" customHeight="1" x14ac:dyDescent="0.3">
      <c r="A311" s="59"/>
      <c r="B311" s="19" t="s">
        <v>15</v>
      </c>
      <c r="C311" s="25">
        <f>SUM(C297:C310)</f>
        <v>29850</v>
      </c>
      <c r="D311" s="25">
        <f>SUM(D297:D310)</f>
        <v>0</v>
      </c>
      <c r="E311" s="25">
        <f t="shared" ref="E311:R311" si="85">SUM(E297:E310)</f>
        <v>29850</v>
      </c>
      <c r="F311" s="25">
        <f>SUM(F296:F310)</f>
        <v>4868.2800000000007</v>
      </c>
      <c r="G311" s="25">
        <f t="shared" ref="G311:Q311" si="86">SUM(G296:G310)</f>
        <v>3776.0999999999995</v>
      </c>
      <c r="H311" s="25">
        <f t="shared" si="86"/>
        <v>3901.7799999999997</v>
      </c>
      <c r="I311" s="25">
        <f t="shared" si="86"/>
        <v>430.51</v>
      </c>
      <c r="J311" s="25">
        <f t="shared" si="86"/>
        <v>0</v>
      </c>
      <c r="K311" s="25">
        <f t="shared" si="86"/>
        <v>0</v>
      </c>
      <c r="L311" s="25">
        <f t="shared" si="86"/>
        <v>0</v>
      </c>
      <c r="M311" s="25">
        <f t="shared" si="86"/>
        <v>0</v>
      </c>
      <c r="N311" s="25">
        <f t="shared" si="86"/>
        <v>0</v>
      </c>
      <c r="O311" s="25">
        <f t="shared" si="86"/>
        <v>0</v>
      </c>
      <c r="P311" s="25">
        <f t="shared" si="86"/>
        <v>0</v>
      </c>
      <c r="Q311" s="25">
        <f t="shared" si="86"/>
        <v>0</v>
      </c>
      <c r="R311" s="25">
        <f t="shared" si="85"/>
        <v>0</v>
      </c>
      <c r="S311" s="25">
        <f>SUM(S296:S310)</f>
        <v>12976.67</v>
      </c>
      <c r="T311" s="25">
        <f>SUM(T297:T310)</f>
        <v>-17677.449999999997</v>
      </c>
      <c r="U311" s="89">
        <f>S311/E311</f>
        <v>0.43472931323283082</v>
      </c>
    </row>
    <row r="312" spans="1:21" s="14" customFormat="1" ht="12.75" customHeight="1" x14ac:dyDescent="0.3">
      <c r="A312" s="59"/>
      <c r="B312" s="9" t="s">
        <v>463</v>
      </c>
      <c r="C312" s="20"/>
      <c r="D312" s="25"/>
      <c r="E312" s="20">
        <f>SUM(C312:D312)</f>
        <v>0</v>
      </c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0">
        <f>SUM(S312-E312)</f>
        <v>0</v>
      </c>
      <c r="U312" s="89"/>
    </row>
    <row r="313" spans="1:21" s="14" customFormat="1" ht="12.75" customHeight="1" x14ac:dyDescent="0.3">
      <c r="A313" s="59"/>
      <c r="B313" s="19" t="s">
        <v>125</v>
      </c>
      <c r="C313" s="25">
        <f>SUM(C311:C312)</f>
        <v>29850</v>
      </c>
      <c r="D313" s="25"/>
      <c r="E313" s="101">
        <f>SUM(E311:E312)</f>
        <v>29850</v>
      </c>
      <c r="F313" s="101">
        <f t="shared" ref="F313:Q313" si="87">SUM(F311:F312)</f>
        <v>4868.2800000000007</v>
      </c>
      <c r="G313" s="101">
        <f t="shared" si="87"/>
        <v>3776.0999999999995</v>
      </c>
      <c r="H313" s="101">
        <f t="shared" si="87"/>
        <v>3901.7799999999997</v>
      </c>
      <c r="I313" s="101">
        <f t="shared" si="87"/>
        <v>430.51</v>
      </c>
      <c r="J313" s="101">
        <f t="shared" si="87"/>
        <v>0</v>
      </c>
      <c r="K313" s="101">
        <f t="shared" si="87"/>
        <v>0</v>
      </c>
      <c r="L313" s="101">
        <f t="shared" si="87"/>
        <v>0</v>
      </c>
      <c r="M313" s="101">
        <f t="shared" si="87"/>
        <v>0</v>
      </c>
      <c r="N313" s="101">
        <f t="shared" si="87"/>
        <v>0</v>
      </c>
      <c r="O313" s="101">
        <f t="shared" si="87"/>
        <v>0</v>
      </c>
      <c r="P313" s="101">
        <f t="shared" si="87"/>
        <v>0</v>
      </c>
      <c r="Q313" s="101">
        <f t="shared" si="87"/>
        <v>0</v>
      </c>
      <c r="R313" s="101"/>
      <c r="S313" s="101">
        <f>SUM(S311:S312)</f>
        <v>12976.67</v>
      </c>
      <c r="T313" s="25">
        <f>SUM(T311:T312)</f>
        <v>-17677.449999999997</v>
      </c>
      <c r="U313" s="89"/>
    </row>
    <row r="314" spans="1:21" ht="12.75" customHeight="1" x14ac:dyDescent="0.3">
      <c r="A314" s="59"/>
      <c r="B314" s="15"/>
      <c r="C314" s="33"/>
      <c r="D314" s="33"/>
      <c r="E314" s="102" t="s">
        <v>549</v>
      </c>
      <c r="F314" s="102">
        <v>8206.68</v>
      </c>
      <c r="G314" s="102">
        <v>980.77</v>
      </c>
      <c r="H314" s="102">
        <v>2571.6799999999998</v>
      </c>
      <c r="I314" s="102">
        <v>2336.29</v>
      </c>
      <c r="J314" s="102">
        <v>4044.52</v>
      </c>
      <c r="K314" s="102">
        <v>988.35</v>
      </c>
      <c r="L314" s="102">
        <v>275.65000000000003</v>
      </c>
      <c r="M314" s="102">
        <v>300.30000000000007</v>
      </c>
      <c r="N314" s="102">
        <v>173.11999999999998</v>
      </c>
      <c r="O314" s="102">
        <v>648.46</v>
      </c>
      <c r="P314" s="102">
        <v>615.47</v>
      </c>
      <c r="Q314" s="102">
        <v>505.13</v>
      </c>
      <c r="R314" s="103"/>
      <c r="S314" s="100" cm="1">
        <f t="array" ref="S314">SUMPRODUCT((F313:Q313&lt;&gt;0)*(F314:Q314))</f>
        <v>14095.420000000002</v>
      </c>
      <c r="T314" s="33"/>
      <c r="U314" s="91"/>
    </row>
    <row r="315" spans="1:21" s="14" customFormat="1" ht="12.75" customHeight="1" x14ac:dyDescent="0.3">
      <c r="A315" s="58"/>
      <c r="B315" s="3"/>
      <c r="C315" s="10"/>
      <c r="D315" s="4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31"/>
    </row>
    <row r="316" spans="1:21" s="14" customFormat="1" ht="12.75" customHeight="1" x14ac:dyDescent="0.3">
      <c r="A316" s="59"/>
      <c r="B316" s="15"/>
      <c r="C316" s="15"/>
      <c r="D316" s="134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135"/>
    </row>
    <row r="317" spans="1:21" ht="12.75" customHeight="1" x14ac:dyDescent="0.3">
      <c r="A317" s="60" t="s">
        <v>139</v>
      </c>
      <c r="B317" s="70" t="s">
        <v>167</v>
      </c>
      <c r="C317" s="136"/>
      <c r="D317" s="1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138"/>
    </row>
    <row r="318" spans="1:21" ht="12.75" customHeight="1" x14ac:dyDescent="0.25">
      <c r="A318" s="61" t="s">
        <v>536</v>
      </c>
      <c r="B318" s="74" t="s">
        <v>537</v>
      </c>
      <c r="C318" s="30">
        <v>0</v>
      </c>
      <c r="D318" s="22"/>
      <c r="E318" s="86">
        <f t="shared" ref="E318" si="88">SUM(C318:D318)</f>
        <v>0</v>
      </c>
      <c r="F318" s="86">
        <v>30</v>
      </c>
      <c r="G318" s="86">
        <v>30</v>
      </c>
      <c r="H318" s="86">
        <v>30</v>
      </c>
      <c r="I318" s="86">
        <v>30</v>
      </c>
      <c r="J318" s="86"/>
      <c r="K318" s="86"/>
      <c r="L318" s="86"/>
      <c r="M318" s="86"/>
      <c r="N318" s="86"/>
      <c r="O318" s="86"/>
      <c r="P318" s="86"/>
      <c r="Q318" s="86"/>
      <c r="R318" s="86"/>
      <c r="S318" s="22">
        <f t="shared" ref="S318:S323" si="89">SUM(F318:R318)</f>
        <v>120</v>
      </c>
      <c r="T318" s="22">
        <f t="shared" ref="T318:T323" si="90">SUM(S318-E318)</f>
        <v>120</v>
      </c>
      <c r="U318" s="133"/>
    </row>
    <row r="319" spans="1:21" ht="12.75" customHeight="1" x14ac:dyDescent="0.25">
      <c r="A319" s="61" t="s">
        <v>197</v>
      </c>
      <c r="B319" s="8" t="s">
        <v>71</v>
      </c>
      <c r="C319" s="46">
        <v>250000</v>
      </c>
      <c r="D319" s="20"/>
      <c r="E319" s="75">
        <f t="shared" ref="E319:E323" si="91">SUM(C319:D319)</f>
        <v>250000</v>
      </c>
      <c r="F319" s="20">
        <v>19495.919999999998</v>
      </c>
      <c r="G319" s="20">
        <v>20690.93</v>
      </c>
      <c r="H319" s="20">
        <v>20481.68</v>
      </c>
      <c r="I319" s="20">
        <v>12551.02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>
        <f t="shared" si="89"/>
        <v>73219.55</v>
      </c>
      <c r="T319" s="20">
        <f t="shared" si="90"/>
        <v>-176780.45</v>
      </c>
      <c r="U319" s="71">
        <f>S319/E319</f>
        <v>0.29287820000000003</v>
      </c>
    </row>
    <row r="320" spans="1:21" ht="12.75" customHeight="1" x14ac:dyDescent="0.25">
      <c r="A320" s="61" t="s">
        <v>146</v>
      </c>
      <c r="B320" s="1" t="s">
        <v>138</v>
      </c>
      <c r="C320" s="21">
        <v>30000</v>
      </c>
      <c r="D320" s="20"/>
      <c r="E320" s="75">
        <f t="shared" si="91"/>
        <v>30000</v>
      </c>
      <c r="F320" s="20">
        <v>515.94000000000005</v>
      </c>
      <c r="G320" s="20">
        <v>1838.43</v>
      </c>
      <c r="H320" s="20">
        <v>720</v>
      </c>
      <c r="I320" s="20">
        <v>327.10000000000002</v>
      </c>
      <c r="J320" s="20"/>
      <c r="K320" s="20"/>
      <c r="L320" s="20"/>
      <c r="M320" s="20"/>
      <c r="N320" s="20"/>
      <c r="O320" s="20"/>
      <c r="P320" s="20"/>
      <c r="Q320" s="20"/>
      <c r="R320" s="20"/>
      <c r="S320" s="20">
        <f t="shared" si="89"/>
        <v>3401.47</v>
      </c>
      <c r="T320" s="20">
        <f t="shared" si="90"/>
        <v>-26598.53</v>
      </c>
      <c r="U320" s="71">
        <f>S320/E320</f>
        <v>0.11338233333333332</v>
      </c>
    </row>
    <row r="321" spans="1:21" ht="12.75" customHeight="1" x14ac:dyDescent="0.25">
      <c r="A321" s="62" t="s">
        <v>198</v>
      </c>
      <c r="B321" s="8" t="s">
        <v>35</v>
      </c>
      <c r="C321" s="46">
        <v>360000</v>
      </c>
      <c r="D321" s="20"/>
      <c r="E321" s="75">
        <f t="shared" si="91"/>
        <v>360000</v>
      </c>
      <c r="F321" s="20">
        <v>34268.120000000003</v>
      </c>
      <c r="G321" s="20">
        <v>36415.47</v>
      </c>
      <c r="H321" s="20">
        <v>38817.08</v>
      </c>
      <c r="I321" s="20">
        <v>28931.64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>
        <f t="shared" si="89"/>
        <v>138432.31</v>
      </c>
      <c r="T321" s="20">
        <f t="shared" si="90"/>
        <v>-221567.69</v>
      </c>
      <c r="U321" s="71">
        <f>S321/E321</f>
        <v>0.38453419444444442</v>
      </c>
    </row>
    <row r="322" spans="1:21" ht="12.75" customHeight="1" x14ac:dyDescent="0.25">
      <c r="A322" s="63" t="s">
        <v>155</v>
      </c>
      <c r="B322" s="8" t="s">
        <v>137</v>
      </c>
      <c r="C322" s="21">
        <v>2400</v>
      </c>
      <c r="D322" s="20"/>
      <c r="E322" s="75">
        <f t="shared" si="91"/>
        <v>2400</v>
      </c>
      <c r="F322" s="20">
        <v>158</v>
      </c>
      <c r="G322" s="20">
        <v>57</v>
      </c>
      <c r="H322" s="20">
        <v>207</v>
      </c>
      <c r="I322" s="20">
        <v>148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>
        <f t="shared" si="89"/>
        <v>570</v>
      </c>
      <c r="T322" s="20">
        <f t="shared" si="90"/>
        <v>-1830</v>
      </c>
      <c r="U322" s="71"/>
    </row>
    <row r="323" spans="1:21" s="14" customFormat="1" ht="12.75" customHeight="1" x14ac:dyDescent="0.3">
      <c r="A323" s="63" t="s">
        <v>221</v>
      </c>
      <c r="B323" s="68" t="s">
        <v>160</v>
      </c>
      <c r="C323" s="21">
        <v>1000</v>
      </c>
      <c r="D323" s="20"/>
      <c r="E323" s="75">
        <f t="shared" si="91"/>
        <v>1000</v>
      </c>
      <c r="F323" s="20">
        <v>5.5</v>
      </c>
      <c r="G323" s="20">
        <v>11</v>
      </c>
      <c r="H323" s="20">
        <v>8.25</v>
      </c>
      <c r="I323" s="20">
        <v>2.75</v>
      </c>
      <c r="J323" s="20"/>
      <c r="K323" s="20"/>
      <c r="L323" s="20"/>
      <c r="M323" s="20"/>
      <c r="N323" s="20"/>
      <c r="O323" s="20"/>
      <c r="P323" s="20"/>
      <c r="Q323" s="20"/>
      <c r="R323" s="20"/>
      <c r="S323" s="20">
        <f t="shared" si="89"/>
        <v>27.5</v>
      </c>
      <c r="T323" s="20">
        <f t="shared" si="90"/>
        <v>-972.5</v>
      </c>
      <c r="U323" s="71">
        <f>S323/E323</f>
        <v>2.75E-2</v>
      </c>
    </row>
    <row r="324" spans="1:21" ht="12.75" customHeight="1" x14ac:dyDescent="0.3">
      <c r="A324" s="59"/>
      <c r="B324" s="19" t="s">
        <v>36</v>
      </c>
      <c r="C324" s="25">
        <f>SUM(C319:C323)</f>
        <v>643400</v>
      </c>
      <c r="D324" s="25">
        <f>SUM(D319:D321)</f>
        <v>0</v>
      </c>
      <c r="E324" s="25">
        <f>SUM(E318:E323)</f>
        <v>643400</v>
      </c>
      <c r="F324" s="25">
        <f t="shared" ref="F324:R324" si="92">SUM(F318:F323)</f>
        <v>54473.479999999996</v>
      </c>
      <c r="G324" s="25">
        <f t="shared" si="92"/>
        <v>59042.83</v>
      </c>
      <c r="H324" s="25">
        <f t="shared" si="92"/>
        <v>60264.01</v>
      </c>
      <c r="I324" s="25">
        <f t="shared" si="92"/>
        <v>41990.51</v>
      </c>
      <c r="J324" s="25">
        <f t="shared" si="92"/>
        <v>0</v>
      </c>
      <c r="K324" s="25">
        <f t="shared" si="92"/>
        <v>0</v>
      </c>
      <c r="L324" s="25">
        <f t="shared" si="92"/>
        <v>0</v>
      </c>
      <c r="M324" s="25">
        <f t="shared" si="92"/>
        <v>0</v>
      </c>
      <c r="N324" s="25">
        <f t="shared" si="92"/>
        <v>0</v>
      </c>
      <c r="O324" s="25">
        <f t="shared" si="92"/>
        <v>0</v>
      </c>
      <c r="P324" s="25">
        <f t="shared" si="92"/>
        <v>0</v>
      </c>
      <c r="Q324" s="25">
        <f t="shared" si="92"/>
        <v>0</v>
      </c>
      <c r="R324" s="25">
        <f t="shared" si="92"/>
        <v>0</v>
      </c>
      <c r="S324" s="25">
        <f>SUM(S318:S323)</f>
        <v>215770.83000000002</v>
      </c>
      <c r="T324" s="25">
        <f>SUM(T318:T323)</f>
        <v>-427629.17000000004</v>
      </c>
      <c r="U324" s="89">
        <f>S324/E324</f>
        <v>0.33536032017407524</v>
      </c>
    </row>
    <row r="325" spans="1:21" s="14" customFormat="1" ht="12.75" customHeight="1" x14ac:dyDescent="0.3">
      <c r="A325" s="58"/>
      <c r="B325" s="9"/>
      <c r="C325" s="20"/>
      <c r="D325" s="20"/>
      <c r="E325" s="20">
        <f>SUM(C325:D325)</f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/>
      <c r="S325" s="20">
        <f>SUM(F325:F325)+D325</f>
        <v>0</v>
      </c>
      <c r="T325" s="20">
        <f>SUM(S325-E325)</f>
        <v>0</v>
      </c>
      <c r="U325" s="71"/>
    </row>
    <row r="326" spans="1:21" ht="12.75" customHeight="1" x14ac:dyDescent="0.3">
      <c r="A326" s="65"/>
      <c r="B326" s="19" t="s">
        <v>122</v>
      </c>
      <c r="C326" s="25">
        <f t="shared" ref="C326" si="93">SUM(C324:C325)</f>
        <v>643400</v>
      </c>
      <c r="D326" s="25">
        <f>SUM(D324:D325)</f>
        <v>0</v>
      </c>
      <c r="E326" s="25">
        <f>SUM(E324:E325)</f>
        <v>643400</v>
      </c>
      <c r="F326" s="25">
        <f t="shared" ref="F326:J326" si="94">SUM(F324:F325)</f>
        <v>54473.479999999996</v>
      </c>
      <c r="G326" s="25">
        <f t="shared" si="94"/>
        <v>59042.83</v>
      </c>
      <c r="H326" s="25">
        <f t="shared" si="94"/>
        <v>60264.01</v>
      </c>
      <c r="I326" s="25">
        <f t="shared" si="94"/>
        <v>41990.51</v>
      </c>
      <c r="J326" s="25">
        <f t="shared" si="94"/>
        <v>0</v>
      </c>
      <c r="K326" s="25">
        <f>SUM(K324:K325)</f>
        <v>0</v>
      </c>
      <c r="L326" s="25">
        <f t="shared" ref="L326:M326" si="95">SUM(L324:L325)</f>
        <v>0</v>
      </c>
      <c r="M326" s="25">
        <f t="shared" si="95"/>
        <v>0</v>
      </c>
      <c r="N326" s="25">
        <f>SUM(N324:N325)</f>
        <v>0</v>
      </c>
      <c r="O326" s="25">
        <f>SUM(O319:O323)</f>
        <v>0</v>
      </c>
      <c r="P326" s="25">
        <f>SUM(P319:P323)</f>
        <v>0</v>
      </c>
      <c r="Q326" s="25">
        <f>SUM(Q319:Q323)</f>
        <v>0</v>
      </c>
      <c r="R326" s="25">
        <f>SUM(R319:R321)</f>
        <v>0</v>
      </c>
      <c r="S326" s="25">
        <f>SUM(S324:S325)</f>
        <v>215770.83000000002</v>
      </c>
      <c r="T326" s="25">
        <f>SUM(T324:T325)</f>
        <v>-427629.17000000004</v>
      </c>
      <c r="U326" s="89">
        <f>S326/E326</f>
        <v>0.33536032017407524</v>
      </c>
    </row>
    <row r="327" spans="1:21" ht="12.75" customHeight="1" x14ac:dyDescent="0.3">
      <c r="C327" s="10"/>
      <c r="E327" s="29" t="s">
        <v>549</v>
      </c>
      <c r="F327" s="29">
        <v>45902.58</v>
      </c>
      <c r="G327" s="29">
        <v>52443.520000000004</v>
      </c>
      <c r="H327" s="29">
        <v>53352.83</v>
      </c>
      <c r="I327" s="29">
        <v>38991.629999999997</v>
      </c>
      <c r="J327" s="29">
        <v>28341.69</v>
      </c>
      <c r="K327" s="29">
        <v>26186.41</v>
      </c>
      <c r="L327" s="29">
        <v>25499.340000000004</v>
      </c>
      <c r="M327" s="29">
        <v>27842.550000000003</v>
      </c>
      <c r="N327" s="29">
        <v>28304.370000000003</v>
      </c>
      <c r="O327" s="29">
        <v>31960.97</v>
      </c>
      <c r="P327" s="29">
        <v>36809.850000000006</v>
      </c>
      <c r="Q327" s="29">
        <v>40475.94</v>
      </c>
      <c r="R327" s="29"/>
      <c r="S327" s="100" cm="1">
        <f t="array" ref="S327">SUMPRODUCT((F326:Q326&lt;&gt;0)*(F327:Q327))</f>
        <v>190690.56</v>
      </c>
      <c r="T327" s="26"/>
    </row>
    <row r="328" spans="1:21" ht="12.75" customHeight="1" x14ac:dyDescent="0.3">
      <c r="A328" s="66"/>
      <c r="B328" s="3"/>
      <c r="C328" s="33"/>
      <c r="D328" s="33"/>
      <c r="E328" s="26" t="s">
        <v>561</v>
      </c>
      <c r="F328" s="26">
        <f>F326-F327</f>
        <v>8570.8999999999942</v>
      </c>
      <c r="G328" s="26">
        <f t="shared" ref="G328" si="96">G326-G327</f>
        <v>6599.3099999999977</v>
      </c>
      <c r="H328" s="26">
        <f t="shared" ref="H328" si="97">H326-H327</f>
        <v>6911.18</v>
      </c>
      <c r="I328" s="26">
        <f t="shared" ref="I328" si="98">I326-I327</f>
        <v>2998.8800000000047</v>
      </c>
      <c r="J328" s="26">
        <f t="shared" ref="J328:Q328" si="99">J289-J324</f>
        <v>0</v>
      </c>
      <c r="K328" s="26">
        <f t="shared" si="99"/>
        <v>0</v>
      </c>
      <c r="L328" s="26">
        <f t="shared" si="99"/>
        <v>0</v>
      </c>
      <c r="M328" s="26">
        <f t="shared" si="99"/>
        <v>0</v>
      </c>
      <c r="N328" s="26">
        <f t="shared" si="99"/>
        <v>0</v>
      </c>
      <c r="O328" s="26">
        <f t="shared" si="99"/>
        <v>0</v>
      </c>
      <c r="P328" s="26">
        <f t="shared" si="99"/>
        <v>0</v>
      </c>
      <c r="Q328" s="26">
        <f t="shared" si="99"/>
        <v>0</v>
      </c>
      <c r="R328" s="26"/>
      <c r="S328" s="26">
        <f t="shared" ref="S328" si="100">S326-S327</f>
        <v>25080.270000000019</v>
      </c>
      <c r="T328" s="33"/>
      <c r="U328" s="91"/>
    </row>
    <row r="329" spans="1:21" ht="12.75" customHeight="1" x14ac:dyDescent="0.3">
      <c r="A329" s="66"/>
      <c r="B329" s="3"/>
      <c r="C329" s="33"/>
      <c r="D329" s="33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33"/>
      <c r="U329" s="91"/>
    </row>
    <row r="330" spans="1:21" ht="12.75" customHeight="1" x14ac:dyDescent="0.3">
      <c r="A330" s="60" t="s">
        <v>139</v>
      </c>
      <c r="B330" s="11" t="s">
        <v>168</v>
      </c>
      <c r="C330" s="1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1" ht="12.75" customHeight="1" x14ac:dyDescent="0.25">
      <c r="A331" s="61" t="s">
        <v>426</v>
      </c>
      <c r="B331" s="74" t="s">
        <v>427</v>
      </c>
      <c r="C331" s="75">
        <v>10000</v>
      </c>
      <c r="D331" s="20"/>
      <c r="E331" s="75">
        <f t="shared" ref="E331:E360" si="101">SUM(C331:D331)</f>
        <v>10000</v>
      </c>
      <c r="F331" s="20">
        <v>304</v>
      </c>
      <c r="G331" s="20">
        <v>576.5</v>
      </c>
      <c r="H331" s="20">
        <v>223.67</v>
      </c>
      <c r="I331" s="20">
        <v>392.65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>
        <f t="shared" ref="S331:S360" si="102">SUM(F331:R331)</f>
        <v>1496.8200000000002</v>
      </c>
      <c r="T331" s="20">
        <f t="shared" ref="T331:T360" si="103">SUM(S331-E331)</f>
        <v>-8503.18</v>
      </c>
      <c r="U331" s="71">
        <f>S331/E331</f>
        <v>0.14968200000000001</v>
      </c>
    </row>
    <row r="332" spans="1:21" ht="12.75" customHeight="1" x14ac:dyDescent="0.25">
      <c r="A332" s="61" t="s">
        <v>352</v>
      </c>
      <c r="B332" s="8" t="s">
        <v>73</v>
      </c>
      <c r="C332" s="46">
        <v>95000</v>
      </c>
      <c r="D332" s="20"/>
      <c r="E332" s="75">
        <f t="shared" si="101"/>
        <v>95000</v>
      </c>
      <c r="F332" s="20">
        <v>7025.53</v>
      </c>
      <c r="G332" s="20">
        <v>5805.9</v>
      </c>
      <c r="H332" s="20">
        <v>7786.83</v>
      </c>
      <c r="I332" s="20">
        <v>5568.3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>
        <f t="shared" si="102"/>
        <v>26186.560000000001</v>
      </c>
      <c r="T332" s="20">
        <f t="shared" si="103"/>
        <v>-68813.440000000002</v>
      </c>
      <c r="U332" s="71">
        <f>S332/E332</f>
        <v>0.275648</v>
      </c>
    </row>
    <row r="333" spans="1:21" ht="12.75" customHeight="1" x14ac:dyDescent="0.25">
      <c r="A333" s="61" t="s">
        <v>471</v>
      </c>
      <c r="B333" s="8" t="s">
        <v>472</v>
      </c>
      <c r="C333" s="46">
        <v>25000</v>
      </c>
      <c r="D333" s="20"/>
      <c r="E333" s="75">
        <f t="shared" si="101"/>
        <v>25000</v>
      </c>
      <c r="F333" s="20">
        <v>952.53</v>
      </c>
      <c r="G333" s="20">
        <v>1017.95</v>
      </c>
      <c r="H333" s="20">
        <v>1550.5</v>
      </c>
      <c r="I333" s="20">
        <v>862.18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>
        <f t="shared" si="102"/>
        <v>4383.16</v>
      </c>
      <c r="T333" s="20">
        <f t="shared" si="103"/>
        <v>-20616.84</v>
      </c>
      <c r="U333" s="71">
        <f>S333/E333</f>
        <v>0.17532639999999999</v>
      </c>
    </row>
    <row r="334" spans="1:21" ht="12.75" customHeight="1" x14ac:dyDescent="0.25">
      <c r="A334" s="61" t="s">
        <v>402</v>
      </c>
      <c r="B334" s="8" t="s">
        <v>401</v>
      </c>
      <c r="C334" s="46">
        <v>2000</v>
      </c>
      <c r="D334" s="20"/>
      <c r="E334" s="75">
        <f t="shared" si="101"/>
        <v>2000</v>
      </c>
      <c r="F334" s="20">
        <v>0</v>
      </c>
      <c r="G334" s="20">
        <v>0</v>
      </c>
      <c r="H334" s="20">
        <v>564.08000000000004</v>
      </c>
      <c r="I334" s="20">
        <v>476.51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>
        <f t="shared" si="102"/>
        <v>1040.5900000000001</v>
      </c>
      <c r="T334" s="20">
        <f t="shared" si="103"/>
        <v>-959.40999999999985</v>
      </c>
      <c r="U334" s="71">
        <f>S334/E334</f>
        <v>0.52029500000000006</v>
      </c>
    </row>
    <row r="335" spans="1:21" ht="12.75" customHeight="1" x14ac:dyDescent="0.25">
      <c r="A335" s="61" t="s">
        <v>353</v>
      </c>
      <c r="B335" s="8" t="s">
        <v>192</v>
      </c>
      <c r="C335" s="48">
        <v>0</v>
      </c>
      <c r="D335" s="20"/>
      <c r="E335" s="75">
        <f t="shared" si="101"/>
        <v>0</v>
      </c>
      <c r="F335" s="20">
        <v>3.73</v>
      </c>
      <c r="G335" s="20">
        <v>-26.73</v>
      </c>
      <c r="H335" s="20">
        <v>24.54</v>
      </c>
      <c r="I335" s="20">
        <v>-4.79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>
        <f t="shared" si="102"/>
        <v>-3.2500000000000009</v>
      </c>
      <c r="T335" s="20">
        <f t="shared" si="103"/>
        <v>-3.2500000000000009</v>
      </c>
      <c r="U335" s="71">
        <v>0</v>
      </c>
    </row>
    <row r="336" spans="1:21" ht="12.75" customHeight="1" x14ac:dyDescent="0.25">
      <c r="A336" s="61" t="s">
        <v>547</v>
      </c>
      <c r="B336" s="8" t="s">
        <v>548</v>
      </c>
      <c r="C336" s="48">
        <v>0</v>
      </c>
      <c r="D336" s="20"/>
      <c r="E336" s="75">
        <f t="shared" si="101"/>
        <v>0</v>
      </c>
      <c r="F336" s="20">
        <v>-41.26</v>
      </c>
      <c r="G336" s="20">
        <v>41.26</v>
      </c>
      <c r="H336" s="20">
        <v>0</v>
      </c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>
        <f t="shared" si="102"/>
        <v>0</v>
      </c>
      <c r="T336" s="20">
        <f t="shared" si="103"/>
        <v>0</v>
      </c>
      <c r="U336" s="71"/>
    </row>
    <row r="337" spans="1:21" ht="12.75" customHeight="1" x14ac:dyDescent="0.25">
      <c r="A337" s="61" t="s">
        <v>387</v>
      </c>
      <c r="B337" s="8" t="s">
        <v>388</v>
      </c>
      <c r="C337" s="48">
        <v>6500</v>
      </c>
      <c r="D337" s="20"/>
      <c r="E337" s="75">
        <f t="shared" si="101"/>
        <v>6500</v>
      </c>
      <c r="F337" s="20">
        <v>517.99</v>
      </c>
      <c r="G337" s="20">
        <v>146.5</v>
      </c>
      <c r="H337" s="20">
        <v>381.24</v>
      </c>
      <c r="I337" s="20">
        <v>130.88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>
        <f t="shared" si="102"/>
        <v>1176.6100000000001</v>
      </c>
      <c r="T337" s="20">
        <f t="shared" si="103"/>
        <v>-5323.3899999999994</v>
      </c>
      <c r="U337" s="71">
        <f t="shared" ref="U337:U361" si="104">S337/E337</f>
        <v>0.1810169230769231</v>
      </c>
    </row>
    <row r="338" spans="1:21" ht="12.75" customHeight="1" x14ac:dyDescent="0.25">
      <c r="A338" s="61" t="s">
        <v>354</v>
      </c>
      <c r="B338" s="8" t="s">
        <v>465</v>
      </c>
      <c r="C338" s="46">
        <v>18000</v>
      </c>
      <c r="D338" s="20"/>
      <c r="E338" s="75">
        <f t="shared" si="101"/>
        <v>18000</v>
      </c>
      <c r="F338" s="20">
        <v>954.09</v>
      </c>
      <c r="G338" s="20">
        <v>1298.28</v>
      </c>
      <c r="H338" s="20">
        <v>1387.75</v>
      </c>
      <c r="I338" s="20">
        <v>1401.72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>
        <f t="shared" si="102"/>
        <v>5041.84</v>
      </c>
      <c r="T338" s="20">
        <f t="shared" si="103"/>
        <v>-12958.16</v>
      </c>
      <c r="U338" s="71">
        <f t="shared" si="104"/>
        <v>0.28010222222222225</v>
      </c>
    </row>
    <row r="339" spans="1:21" ht="12.75" customHeight="1" x14ac:dyDescent="0.25">
      <c r="A339" s="61" t="s">
        <v>454</v>
      </c>
      <c r="B339" s="8" t="s">
        <v>455</v>
      </c>
      <c r="C339" s="46">
        <v>15000</v>
      </c>
      <c r="D339" s="20"/>
      <c r="E339" s="75">
        <f t="shared" si="101"/>
        <v>15000</v>
      </c>
      <c r="F339" s="20">
        <v>1371.27</v>
      </c>
      <c r="G339" s="20">
        <v>1097.96</v>
      </c>
      <c r="H339" s="20">
        <v>1513.39</v>
      </c>
      <c r="I339" s="20">
        <v>972.83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>
        <f t="shared" si="102"/>
        <v>4955.45</v>
      </c>
      <c r="T339" s="20">
        <f t="shared" si="103"/>
        <v>-10044.549999999999</v>
      </c>
      <c r="U339" s="71">
        <f t="shared" si="104"/>
        <v>0.33036333333333334</v>
      </c>
    </row>
    <row r="340" spans="1:21" ht="12.75" customHeight="1" x14ac:dyDescent="0.25">
      <c r="A340" s="61" t="s">
        <v>355</v>
      </c>
      <c r="B340" s="8" t="s">
        <v>4</v>
      </c>
      <c r="C340" s="46">
        <v>1000</v>
      </c>
      <c r="D340" s="20"/>
      <c r="E340" s="75">
        <f t="shared" si="101"/>
        <v>1000</v>
      </c>
      <c r="F340" s="20">
        <v>219</v>
      </c>
      <c r="G340" s="20">
        <v>36.5</v>
      </c>
      <c r="H340" s="20">
        <v>0</v>
      </c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>
        <f t="shared" si="102"/>
        <v>255.5</v>
      </c>
      <c r="T340" s="20">
        <f t="shared" si="103"/>
        <v>-744.5</v>
      </c>
      <c r="U340" s="71">
        <f t="shared" si="104"/>
        <v>0.2555</v>
      </c>
    </row>
    <row r="341" spans="1:21" ht="12.75" customHeight="1" x14ac:dyDescent="0.25">
      <c r="A341" s="61" t="s">
        <v>356</v>
      </c>
      <c r="B341" s="8" t="s">
        <v>456</v>
      </c>
      <c r="C341" s="46">
        <v>25000</v>
      </c>
      <c r="D341" s="20"/>
      <c r="E341" s="75">
        <f t="shared" si="101"/>
        <v>25000</v>
      </c>
      <c r="F341" s="20">
        <v>4022.74</v>
      </c>
      <c r="G341" s="20">
        <v>4279.37</v>
      </c>
      <c r="H341" s="20">
        <v>4200.12</v>
      </c>
      <c r="I341" s="20">
        <v>3337.52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>
        <f t="shared" si="102"/>
        <v>15839.75</v>
      </c>
      <c r="T341" s="20">
        <f t="shared" si="103"/>
        <v>-9160.25</v>
      </c>
      <c r="U341" s="71">
        <f t="shared" si="104"/>
        <v>0.63358999999999999</v>
      </c>
    </row>
    <row r="342" spans="1:21" ht="12.75" customHeight="1" x14ac:dyDescent="0.25">
      <c r="A342" s="61" t="s">
        <v>389</v>
      </c>
      <c r="B342" s="8" t="s">
        <v>390</v>
      </c>
      <c r="C342" s="46">
        <v>12500</v>
      </c>
      <c r="D342" s="20"/>
      <c r="E342" s="75">
        <f t="shared" si="101"/>
        <v>12500</v>
      </c>
      <c r="F342" s="20">
        <v>204.3</v>
      </c>
      <c r="G342" s="20">
        <v>99</v>
      </c>
      <c r="H342" s="20">
        <v>210.6</v>
      </c>
      <c r="I342" s="20">
        <v>99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>
        <f t="shared" si="102"/>
        <v>612.9</v>
      </c>
      <c r="T342" s="20">
        <f t="shared" si="103"/>
        <v>-11887.1</v>
      </c>
      <c r="U342" s="71">
        <f t="shared" si="104"/>
        <v>4.9031999999999999E-2</v>
      </c>
    </row>
    <row r="343" spans="1:21" ht="12.75" customHeight="1" x14ac:dyDescent="0.25">
      <c r="A343" s="61" t="s">
        <v>357</v>
      </c>
      <c r="B343" s="8" t="s">
        <v>86</v>
      </c>
      <c r="C343" s="46">
        <v>1000</v>
      </c>
      <c r="D343" s="20"/>
      <c r="E343" s="75">
        <f t="shared" si="101"/>
        <v>1000</v>
      </c>
      <c r="F343" s="20">
        <v>0</v>
      </c>
      <c r="G343" s="20">
        <v>344.82</v>
      </c>
      <c r="H343" s="20">
        <v>-2131.69</v>
      </c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>
        <f t="shared" si="102"/>
        <v>-1786.8700000000001</v>
      </c>
      <c r="T343" s="20">
        <f t="shared" si="103"/>
        <v>-2786.87</v>
      </c>
      <c r="U343" s="71">
        <f t="shared" si="104"/>
        <v>-1.7868700000000002</v>
      </c>
    </row>
    <row r="344" spans="1:21" ht="12.75" customHeight="1" x14ac:dyDescent="0.25">
      <c r="A344" s="61" t="s">
        <v>358</v>
      </c>
      <c r="B344" s="8" t="s">
        <v>37</v>
      </c>
      <c r="C344" s="46">
        <v>77000</v>
      </c>
      <c r="D344" s="20"/>
      <c r="E344" s="75">
        <f t="shared" si="101"/>
        <v>77000</v>
      </c>
      <c r="F344" s="20">
        <v>3195.56</v>
      </c>
      <c r="G344" s="20">
        <v>3173.33</v>
      </c>
      <c r="H344" s="20">
        <v>5133.9399999999996</v>
      </c>
      <c r="I344" s="20">
        <v>3241.32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>
        <f t="shared" si="102"/>
        <v>14744.149999999998</v>
      </c>
      <c r="T344" s="20">
        <f t="shared" si="103"/>
        <v>-62255.850000000006</v>
      </c>
      <c r="U344" s="71">
        <f t="shared" si="104"/>
        <v>0.1914824675324675</v>
      </c>
    </row>
    <row r="345" spans="1:21" ht="12.75" customHeight="1" x14ac:dyDescent="0.25">
      <c r="A345" s="61" t="s">
        <v>359</v>
      </c>
      <c r="B345" s="8" t="s">
        <v>173</v>
      </c>
      <c r="C345" s="46">
        <v>22000</v>
      </c>
      <c r="D345" s="20"/>
      <c r="E345" s="75">
        <f t="shared" si="101"/>
        <v>22000</v>
      </c>
      <c r="F345" s="20">
        <v>1058.18</v>
      </c>
      <c r="G345" s="20">
        <v>1145.7</v>
      </c>
      <c r="H345" s="20">
        <v>1870.77</v>
      </c>
      <c r="I345" s="20">
        <v>806.85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>
        <f t="shared" si="102"/>
        <v>4881.5</v>
      </c>
      <c r="T345" s="20">
        <f t="shared" si="103"/>
        <v>-17118.5</v>
      </c>
      <c r="U345" s="71">
        <f t="shared" si="104"/>
        <v>0.22188636363636363</v>
      </c>
    </row>
    <row r="346" spans="1:21" ht="12.75" customHeight="1" x14ac:dyDescent="0.25">
      <c r="A346" s="61" t="s">
        <v>360</v>
      </c>
      <c r="B346" s="8" t="s">
        <v>69</v>
      </c>
      <c r="C346" s="46">
        <v>6000</v>
      </c>
      <c r="D346" s="20"/>
      <c r="E346" s="75">
        <f t="shared" si="101"/>
        <v>6000</v>
      </c>
      <c r="F346" s="20">
        <v>502.52</v>
      </c>
      <c r="G346" s="20">
        <v>509.55</v>
      </c>
      <c r="H346" s="20">
        <v>509.55</v>
      </c>
      <c r="I346" s="20">
        <v>521.12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>
        <f t="shared" si="102"/>
        <v>2042.7399999999998</v>
      </c>
      <c r="T346" s="20">
        <f t="shared" si="103"/>
        <v>-3957.26</v>
      </c>
      <c r="U346" s="71">
        <f t="shared" si="104"/>
        <v>0.34045666666666663</v>
      </c>
    </row>
    <row r="347" spans="1:21" ht="12.75" customHeight="1" x14ac:dyDescent="0.25">
      <c r="A347" s="61" t="s">
        <v>486</v>
      </c>
      <c r="B347" s="8" t="s">
        <v>487</v>
      </c>
      <c r="C347" s="46">
        <v>10000</v>
      </c>
      <c r="D347" s="20"/>
      <c r="E347" s="75">
        <f t="shared" si="101"/>
        <v>10000</v>
      </c>
      <c r="F347" s="20">
        <v>590</v>
      </c>
      <c r="G347" s="20">
        <v>1370</v>
      </c>
      <c r="H347" s="20">
        <v>2030</v>
      </c>
      <c r="I347" s="20">
        <v>1490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>
        <f t="shared" si="102"/>
        <v>5480</v>
      </c>
      <c r="T347" s="20">
        <f t="shared" si="103"/>
        <v>-4520</v>
      </c>
      <c r="U347" s="71">
        <f t="shared" si="104"/>
        <v>0.54800000000000004</v>
      </c>
    </row>
    <row r="348" spans="1:21" ht="12.75" customHeight="1" x14ac:dyDescent="0.25">
      <c r="A348" s="61" t="s">
        <v>362</v>
      </c>
      <c r="B348" s="8" t="s">
        <v>8</v>
      </c>
      <c r="C348" s="46">
        <v>4000</v>
      </c>
      <c r="D348" s="20"/>
      <c r="E348" s="75">
        <f t="shared" si="101"/>
        <v>4000</v>
      </c>
      <c r="F348" s="20">
        <v>260.32</v>
      </c>
      <c r="G348" s="20">
        <v>583.09</v>
      </c>
      <c r="H348" s="20">
        <v>544.19000000000005</v>
      </c>
      <c r="I348" s="20">
        <v>530.20000000000005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>
        <f t="shared" si="102"/>
        <v>1917.8000000000002</v>
      </c>
      <c r="T348" s="20">
        <f t="shared" si="103"/>
        <v>-2082.1999999999998</v>
      </c>
      <c r="U348" s="71">
        <f t="shared" si="104"/>
        <v>0.47945000000000004</v>
      </c>
    </row>
    <row r="349" spans="1:21" ht="12.75" customHeight="1" x14ac:dyDescent="0.25">
      <c r="A349" s="61" t="s">
        <v>363</v>
      </c>
      <c r="B349" s="8" t="s">
        <v>39</v>
      </c>
      <c r="C349" s="46">
        <v>2500</v>
      </c>
      <c r="D349" s="20"/>
      <c r="E349" s="75">
        <f t="shared" si="101"/>
        <v>2500</v>
      </c>
      <c r="F349" s="20">
        <v>269.95</v>
      </c>
      <c r="G349" s="20">
        <v>50.2</v>
      </c>
      <c r="H349" s="20">
        <v>1820</v>
      </c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>
        <f t="shared" si="102"/>
        <v>2140.15</v>
      </c>
      <c r="T349" s="20">
        <f t="shared" si="103"/>
        <v>-359.84999999999991</v>
      </c>
      <c r="U349" s="71">
        <f t="shared" si="104"/>
        <v>0.85606000000000004</v>
      </c>
    </row>
    <row r="350" spans="1:21" ht="12.75" customHeight="1" x14ac:dyDescent="0.25">
      <c r="A350" s="61" t="s">
        <v>468</v>
      </c>
      <c r="B350" s="8" t="s">
        <v>469</v>
      </c>
      <c r="C350" s="46">
        <v>41000</v>
      </c>
      <c r="D350" s="20"/>
      <c r="E350" s="75">
        <f t="shared" si="101"/>
        <v>41000</v>
      </c>
      <c r="F350" s="20">
        <v>6328.02</v>
      </c>
      <c r="G350" s="20">
        <v>7153.47</v>
      </c>
      <c r="H350" s="20">
        <v>9567.7900000000009</v>
      </c>
      <c r="I350" s="20">
        <v>4726.8900000000003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>
        <f t="shared" si="102"/>
        <v>27776.170000000002</v>
      </c>
      <c r="T350" s="20">
        <f t="shared" si="103"/>
        <v>-13223.829999999998</v>
      </c>
      <c r="U350" s="71">
        <f t="shared" si="104"/>
        <v>0.67746756097560978</v>
      </c>
    </row>
    <row r="351" spans="1:21" ht="12.75" customHeight="1" x14ac:dyDescent="0.25">
      <c r="A351" s="61" t="s">
        <v>470</v>
      </c>
      <c r="B351" s="8" t="s">
        <v>481</v>
      </c>
      <c r="C351" s="46">
        <v>12000</v>
      </c>
      <c r="D351" s="20"/>
      <c r="E351" s="75">
        <f t="shared" si="101"/>
        <v>12000</v>
      </c>
      <c r="F351" s="20">
        <v>984.31</v>
      </c>
      <c r="G351" s="20">
        <v>420.97</v>
      </c>
      <c r="H351" s="20">
        <v>1276.24</v>
      </c>
      <c r="I351" s="20">
        <v>1771.43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>
        <f t="shared" si="102"/>
        <v>4452.95</v>
      </c>
      <c r="T351" s="20">
        <f t="shared" si="103"/>
        <v>-7547.05</v>
      </c>
      <c r="U351" s="71">
        <f t="shared" si="104"/>
        <v>0.37107916666666663</v>
      </c>
    </row>
    <row r="352" spans="1:21" ht="12.75" customHeight="1" x14ac:dyDescent="0.25">
      <c r="A352" s="61" t="s">
        <v>364</v>
      </c>
      <c r="B352" s="8" t="s">
        <v>19</v>
      </c>
      <c r="C352" s="46">
        <v>1500</v>
      </c>
      <c r="D352" s="20"/>
      <c r="E352" s="75">
        <f t="shared" si="101"/>
        <v>1500</v>
      </c>
      <c r="F352" s="20">
        <v>100</v>
      </c>
      <c r="G352" s="20">
        <v>0</v>
      </c>
      <c r="H352" s="20">
        <v>200</v>
      </c>
      <c r="I352" s="20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>
        <f t="shared" si="102"/>
        <v>300</v>
      </c>
      <c r="T352" s="20">
        <f t="shared" si="103"/>
        <v>-1200</v>
      </c>
      <c r="U352" s="71">
        <f t="shared" si="104"/>
        <v>0.2</v>
      </c>
    </row>
    <row r="353" spans="1:21" ht="12.75" customHeight="1" x14ac:dyDescent="0.25">
      <c r="A353" s="61" t="s">
        <v>466</v>
      </c>
      <c r="B353" s="8" t="s">
        <v>467</v>
      </c>
      <c r="C353" s="46">
        <v>12000</v>
      </c>
      <c r="D353" s="20"/>
      <c r="E353" s="75">
        <f t="shared" si="101"/>
        <v>12000</v>
      </c>
      <c r="F353" s="20">
        <v>920.15</v>
      </c>
      <c r="G353" s="20">
        <v>931.62</v>
      </c>
      <c r="H353" s="20">
        <v>981.96</v>
      </c>
      <c r="I353" s="20">
        <v>842.65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>
        <f t="shared" si="102"/>
        <v>3676.38</v>
      </c>
      <c r="T353" s="20">
        <f t="shared" si="103"/>
        <v>-8323.619999999999</v>
      </c>
      <c r="U353" s="71">
        <f t="shared" si="104"/>
        <v>0.306365</v>
      </c>
    </row>
    <row r="354" spans="1:21" ht="12.75" customHeight="1" x14ac:dyDescent="0.25">
      <c r="A354" s="61" t="s">
        <v>365</v>
      </c>
      <c r="B354" s="8" t="s">
        <v>183</v>
      </c>
      <c r="C354" s="46">
        <v>1000</v>
      </c>
      <c r="D354" s="20"/>
      <c r="E354" s="75">
        <f t="shared" si="101"/>
        <v>1000</v>
      </c>
      <c r="F354" s="20">
        <v>350</v>
      </c>
      <c r="G354" s="20">
        <v>127.33</v>
      </c>
      <c r="H354" s="20">
        <v>285</v>
      </c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>
        <f t="shared" si="102"/>
        <v>762.32999999999993</v>
      </c>
      <c r="T354" s="20">
        <f t="shared" si="103"/>
        <v>-237.67000000000007</v>
      </c>
      <c r="U354" s="71">
        <f t="shared" si="104"/>
        <v>0.76232999999999995</v>
      </c>
    </row>
    <row r="355" spans="1:21" ht="12.75" customHeight="1" x14ac:dyDescent="0.25">
      <c r="A355" s="61" t="s">
        <v>366</v>
      </c>
      <c r="B355" s="8" t="s">
        <v>188</v>
      </c>
      <c r="C355" s="46">
        <v>220000</v>
      </c>
      <c r="D355" s="20"/>
      <c r="E355" s="75">
        <f t="shared" si="101"/>
        <v>220000</v>
      </c>
      <c r="F355" s="20">
        <v>26197.87</v>
      </c>
      <c r="G355" s="20">
        <v>24481.61</v>
      </c>
      <c r="H355" s="20">
        <v>23991.95</v>
      </c>
      <c r="I355" s="20">
        <v>23053.46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>
        <f t="shared" si="102"/>
        <v>97724.889999999985</v>
      </c>
      <c r="T355" s="20">
        <f t="shared" si="103"/>
        <v>-122275.11000000002</v>
      </c>
      <c r="U355" s="71">
        <f t="shared" si="104"/>
        <v>0.44420404545454539</v>
      </c>
    </row>
    <row r="356" spans="1:21" ht="13.5" customHeight="1" x14ac:dyDescent="0.25">
      <c r="A356" s="61" t="s">
        <v>367</v>
      </c>
      <c r="B356" s="8" t="s">
        <v>38</v>
      </c>
      <c r="C356" s="46">
        <v>15000</v>
      </c>
      <c r="D356" s="20"/>
      <c r="E356" s="75">
        <f t="shared" si="101"/>
        <v>15000</v>
      </c>
      <c r="F356" s="20">
        <v>1792.88</v>
      </c>
      <c r="G356" s="20">
        <v>2411.4899999999998</v>
      </c>
      <c r="H356" s="20">
        <v>2429.17</v>
      </c>
      <c r="I356" s="20">
        <v>2564.14</v>
      </c>
      <c r="J356" s="20"/>
      <c r="K356" s="20"/>
      <c r="L356" s="20"/>
      <c r="M356" s="20"/>
      <c r="N356" s="20"/>
      <c r="O356" s="20"/>
      <c r="P356" s="20"/>
      <c r="Q356" s="20"/>
      <c r="R356" s="20"/>
      <c r="S356" s="20">
        <f t="shared" si="102"/>
        <v>9197.68</v>
      </c>
      <c r="T356" s="20">
        <f t="shared" si="103"/>
        <v>-5802.32</v>
      </c>
      <c r="U356" s="71">
        <f t="shared" si="104"/>
        <v>0.61317866666666665</v>
      </c>
    </row>
    <row r="357" spans="1:21" ht="12.75" customHeight="1" x14ac:dyDescent="0.25">
      <c r="A357" s="61" t="s">
        <v>368</v>
      </c>
      <c r="B357" s="8" t="s">
        <v>126</v>
      </c>
      <c r="C357" s="46">
        <v>52000</v>
      </c>
      <c r="D357" s="26"/>
      <c r="E357" s="75">
        <f t="shared" si="101"/>
        <v>52000</v>
      </c>
      <c r="F357" s="20">
        <v>6633.16</v>
      </c>
      <c r="G357" s="20">
        <v>6996.07</v>
      </c>
      <c r="H357" s="20">
        <v>6672.38</v>
      </c>
      <c r="I357" s="20">
        <v>5843.67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>
        <f t="shared" si="102"/>
        <v>26145.279999999999</v>
      </c>
      <c r="T357" s="20">
        <f t="shared" si="103"/>
        <v>-25854.720000000001</v>
      </c>
      <c r="U357" s="71">
        <f t="shared" si="104"/>
        <v>0.50279384615384615</v>
      </c>
    </row>
    <row r="358" spans="1:21" ht="12.75" customHeight="1" x14ac:dyDescent="0.25">
      <c r="A358" s="61" t="s">
        <v>369</v>
      </c>
      <c r="B358" s="8" t="s">
        <v>13</v>
      </c>
      <c r="C358" s="46">
        <v>1000</v>
      </c>
      <c r="D358" s="20"/>
      <c r="E358" s="75">
        <f t="shared" si="101"/>
        <v>1000</v>
      </c>
      <c r="F358" s="20">
        <v>213.64</v>
      </c>
      <c r="G358" s="20">
        <v>145.38</v>
      </c>
      <c r="H358" s="20">
        <v>144.74</v>
      </c>
      <c r="I358" s="20">
        <v>273.74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>
        <f t="shared" si="102"/>
        <v>777.5</v>
      </c>
      <c r="T358" s="20">
        <f t="shared" si="103"/>
        <v>-222.5</v>
      </c>
      <c r="U358" s="71">
        <f t="shared" si="104"/>
        <v>0.77749999999999997</v>
      </c>
    </row>
    <row r="359" spans="1:21" ht="12.75" customHeight="1" x14ac:dyDescent="0.25">
      <c r="A359" s="63" t="s">
        <v>371</v>
      </c>
      <c r="B359" s="8" t="s">
        <v>89</v>
      </c>
      <c r="C359" s="21">
        <v>1500</v>
      </c>
      <c r="D359" s="20"/>
      <c r="E359" s="75">
        <f t="shared" si="101"/>
        <v>1500</v>
      </c>
      <c r="F359" s="20">
        <v>0</v>
      </c>
      <c r="G359" s="20">
        <v>0</v>
      </c>
      <c r="H359" s="20">
        <v>41.66</v>
      </c>
      <c r="I359" s="20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>
        <f t="shared" si="102"/>
        <v>41.66</v>
      </c>
      <c r="T359" s="20">
        <f t="shared" si="103"/>
        <v>-1458.34</v>
      </c>
      <c r="U359" s="71">
        <f t="shared" si="104"/>
        <v>2.777333333333333E-2</v>
      </c>
    </row>
    <row r="360" spans="1:21" s="14" customFormat="1" ht="12.75" customHeight="1" x14ac:dyDescent="0.3">
      <c r="A360" s="63" t="s">
        <v>372</v>
      </c>
      <c r="B360" s="8" t="s">
        <v>33</v>
      </c>
      <c r="C360" s="21">
        <v>600</v>
      </c>
      <c r="D360" s="20"/>
      <c r="E360" s="75">
        <f t="shared" si="101"/>
        <v>600</v>
      </c>
      <c r="F360" s="20">
        <v>49.35</v>
      </c>
      <c r="G360" s="20">
        <v>51.55</v>
      </c>
      <c r="H360" s="20">
        <v>51.55</v>
      </c>
      <c r="I360" s="20">
        <v>51.55</v>
      </c>
      <c r="J360" s="20"/>
      <c r="K360" s="20"/>
      <c r="L360" s="20"/>
      <c r="M360" s="20"/>
      <c r="N360" s="20"/>
      <c r="O360" s="20"/>
      <c r="P360" s="20"/>
      <c r="Q360" s="20"/>
      <c r="R360" s="20"/>
      <c r="S360" s="20">
        <f t="shared" si="102"/>
        <v>204</v>
      </c>
      <c r="T360" s="20">
        <f t="shared" si="103"/>
        <v>-396</v>
      </c>
      <c r="U360" s="71">
        <f t="shared" si="104"/>
        <v>0.34</v>
      </c>
    </row>
    <row r="361" spans="1:21" s="14" customFormat="1" ht="12.75" customHeight="1" x14ac:dyDescent="0.3">
      <c r="A361" s="59"/>
      <c r="B361" s="19" t="s">
        <v>15</v>
      </c>
      <c r="C361" s="25">
        <f>SUM(C331:C360)</f>
        <v>690100</v>
      </c>
      <c r="D361" s="25">
        <f>SUM(D328:D360)</f>
        <v>0</v>
      </c>
      <c r="E361" s="25">
        <f>SUM(E328:E360)</f>
        <v>690100</v>
      </c>
      <c r="F361" s="25">
        <f t="shared" ref="F361:Q361" si="105">SUM(F331:F360)</f>
        <v>64979.829999999994</v>
      </c>
      <c r="G361" s="25">
        <f t="shared" si="105"/>
        <v>64268.670000000006</v>
      </c>
      <c r="H361" s="25">
        <f t="shared" si="105"/>
        <v>73261.920000000013</v>
      </c>
      <c r="I361" s="25">
        <f t="shared" si="105"/>
        <v>58953.82</v>
      </c>
      <c r="J361" s="25">
        <f t="shared" si="105"/>
        <v>0</v>
      </c>
      <c r="K361" s="25">
        <f t="shared" si="105"/>
        <v>0</v>
      </c>
      <c r="L361" s="25">
        <f t="shared" si="105"/>
        <v>0</v>
      </c>
      <c r="M361" s="25">
        <f t="shared" si="105"/>
        <v>0</v>
      </c>
      <c r="N361" s="25">
        <f t="shared" si="105"/>
        <v>0</v>
      </c>
      <c r="O361" s="25">
        <f t="shared" si="105"/>
        <v>0</v>
      </c>
      <c r="P361" s="25">
        <f t="shared" si="105"/>
        <v>0</v>
      </c>
      <c r="Q361" s="25">
        <f t="shared" si="105"/>
        <v>0</v>
      </c>
      <c r="R361" s="25">
        <f>SUM(R326:R360)</f>
        <v>0</v>
      </c>
      <c r="S361" s="25">
        <f>SUM(S331:S360)</f>
        <v>261464.24</v>
      </c>
      <c r="T361" s="25">
        <f>SUM(T332:T360)</f>
        <v>-420132.58000000013</v>
      </c>
      <c r="U361" s="89">
        <f t="shared" si="104"/>
        <v>0.37887877119258079</v>
      </c>
    </row>
    <row r="362" spans="1:21" s="14" customFormat="1" ht="12.75" customHeight="1" x14ac:dyDescent="0.3">
      <c r="A362" s="58"/>
      <c r="B362" s="9" t="s">
        <v>464</v>
      </c>
      <c r="C362" s="20"/>
      <c r="D362" s="20"/>
      <c r="E362" s="20">
        <f>SUM(C362:D362)</f>
        <v>0</v>
      </c>
      <c r="F362" s="20"/>
      <c r="G362" s="20"/>
      <c r="H362" s="20">
        <v>0</v>
      </c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>
        <f>SUM(F362:Q362)</f>
        <v>0</v>
      </c>
      <c r="T362" s="25"/>
      <c r="U362" s="89"/>
    </row>
    <row r="363" spans="1:21" ht="12.75" customHeight="1" x14ac:dyDescent="0.3">
      <c r="A363" s="59"/>
      <c r="B363" s="43" t="s">
        <v>123</v>
      </c>
      <c r="C363" s="25"/>
      <c r="D363" s="25"/>
      <c r="E363" s="127" t="s">
        <v>562</v>
      </c>
      <c r="F363" s="88">
        <f>SUM(F361:F362)</f>
        <v>64979.829999999994</v>
      </c>
      <c r="G363" s="88">
        <f t="shared" ref="G363:Q363" si="106">SUM(G361:G362)</f>
        <v>64268.670000000006</v>
      </c>
      <c r="H363" s="88">
        <f t="shared" si="106"/>
        <v>73261.920000000013</v>
      </c>
      <c r="I363" s="88">
        <f t="shared" si="106"/>
        <v>58953.82</v>
      </c>
      <c r="J363" s="88">
        <f t="shared" si="106"/>
        <v>0</v>
      </c>
      <c r="K363" s="88">
        <f t="shared" si="106"/>
        <v>0</v>
      </c>
      <c r="L363" s="88">
        <f t="shared" si="106"/>
        <v>0</v>
      </c>
      <c r="M363" s="88">
        <f t="shared" si="106"/>
        <v>0</v>
      </c>
      <c r="N363" s="88">
        <f t="shared" si="106"/>
        <v>0</v>
      </c>
      <c r="O363" s="88">
        <f t="shared" si="106"/>
        <v>0</v>
      </c>
      <c r="P363" s="88">
        <f t="shared" si="106"/>
        <v>0</v>
      </c>
      <c r="Q363" s="88">
        <f t="shared" si="106"/>
        <v>0</v>
      </c>
      <c r="R363" s="25"/>
      <c r="S363" s="25">
        <f>SUM(S361:S362)</f>
        <v>261464.24</v>
      </c>
      <c r="T363" s="25"/>
      <c r="U363" s="89"/>
    </row>
    <row r="364" spans="1:21" ht="12.75" customHeight="1" x14ac:dyDescent="0.3">
      <c r="E364" s="54" t="s">
        <v>549</v>
      </c>
      <c r="F364" s="54">
        <v>68276.899999999994</v>
      </c>
      <c r="G364" s="54">
        <v>70355.87000000001</v>
      </c>
      <c r="H364" s="54">
        <v>66970.680000000008</v>
      </c>
      <c r="I364" s="54">
        <v>61737.77</v>
      </c>
      <c r="J364" s="54">
        <v>60444.06</v>
      </c>
      <c r="K364" s="54">
        <v>38275.599999999991</v>
      </c>
      <c r="L364" s="54">
        <v>43773.34</v>
      </c>
      <c r="M364" s="54">
        <v>45298.46</v>
      </c>
      <c r="N364" s="54">
        <v>39664.549999999996</v>
      </c>
      <c r="O364" s="54">
        <v>43106.520000000004</v>
      </c>
      <c r="P364" s="54">
        <v>46253.08</v>
      </c>
      <c r="Q364" s="54">
        <v>58916.710000000006</v>
      </c>
      <c r="R364" s="56"/>
      <c r="S364" s="100" cm="1">
        <f t="array" ref="S364">SUMPRODUCT((F363:Q363&lt;&gt;0)*(F364:Q364))</f>
        <v>267341.22000000003</v>
      </c>
      <c r="T364" s="26"/>
    </row>
    <row r="365" spans="1:21" ht="12.75" customHeight="1" x14ac:dyDescent="0.25">
      <c r="B365" s="3"/>
      <c r="C365" s="10"/>
      <c r="E365" s="26" t="s">
        <v>561</v>
      </c>
      <c r="F365" s="26">
        <f>F363-F364</f>
        <v>-3297.0699999999997</v>
      </c>
      <c r="G365" s="26">
        <f t="shared" ref="G365:I365" si="107">G363-G364</f>
        <v>-6087.2000000000044</v>
      </c>
      <c r="H365" s="26">
        <f t="shared" si="107"/>
        <v>6291.2400000000052</v>
      </c>
      <c r="I365" s="26">
        <f t="shared" si="107"/>
        <v>-2783.9499999999971</v>
      </c>
      <c r="J365" s="26">
        <f t="shared" ref="J365:Q365" si="108">J326-J361</f>
        <v>0</v>
      </c>
      <c r="K365" s="26">
        <f t="shared" si="108"/>
        <v>0</v>
      </c>
      <c r="L365" s="26">
        <f t="shared" si="108"/>
        <v>0</v>
      </c>
      <c r="M365" s="26">
        <f t="shared" si="108"/>
        <v>0</v>
      </c>
      <c r="N365" s="26">
        <f t="shared" si="108"/>
        <v>0</v>
      </c>
      <c r="O365" s="26">
        <f t="shared" si="108"/>
        <v>0</v>
      </c>
      <c r="P365" s="26">
        <f t="shared" si="108"/>
        <v>0</v>
      </c>
      <c r="Q365" s="26">
        <f t="shared" si="108"/>
        <v>0</v>
      </c>
      <c r="R365" s="26"/>
      <c r="S365" s="26">
        <f t="shared" ref="S365" si="109">S363-S364</f>
        <v>-5876.9800000000396</v>
      </c>
      <c r="T365" s="26"/>
    </row>
    <row r="366" spans="1:21" ht="15" customHeight="1" x14ac:dyDescent="0.3">
      <c r="B366" s="3"/>
      <c r="C366" s="10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33"/>
      <c r="T366" s="26"/>
    </row>
    <row r="367" spans="1:21" s="14" customFormat="1" ht="15" customHeight="1" x14ac:dyDescent="0.3">
      <c r="A367" s="58"/>
      <c r="B367" s="52" t="s">
        <v>47</v>
      </c>
      <c r="C367" s="10"/>
      <c r="D367" s="4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31"/>
    </row>
    <row r="368" spans="1:21" s="14" customFormat="1" ht="13" x14ac:dyDescent="0.3">
      <c r="A368" s="59"/>
      <c r="C368" s="6">
        <v>2025</v>
      </c>
      <c r="D368" s="77" t="s">
        <v>70</v>
      </c>
      <c r="E368" s="44" t="s">
        <v>60</v>
      </c>
      <c r="F368" s="36" t="s">
        <v>62</v>
      </c>
      <c r="G368" s="36" t="s">
        <v>96</v>
      </c>
      <c r="H368" s="36" t="s">
        <v>97</v>
      </c>
      <c r="I368" s="36" t="s">
        <v>98</v>
      </c>
      <c r="J368" s="36" t="s">
        <v>100</v>
      </c>
      <c r="K368" s="36" t="s">
        <v>101</v>
      </c>
      <c r="L368" s="36" t="s">
        <v>102</v>
      </c>
      <c r="M368" s="36" t="s">
        <v>103</v>
      </c>
      <c r="N368" s="36" t="s">
        <v>104</v>
      </c>
      <c r="O368" s="36" t="s">
        <v>105</v>
      </c>
      <c r="P368" s="36" t="s">
        <v>106</v>
      </c>
      <c r="Q368" s="36" t="s">
        <v>107</v>
      </c>
      <c r="R368" s="44"/>
      <c r="S368" s="36" t="s">
        <v>58</v>
      </c>
      <c r="T368" s="44" t="s">
        <v>64</v>
      </c>
      <c r="U368" s="118" t="s">
        <v>78</v>
      </c>
    </row>
    <row r="369" spans="1:21" ht="15" customHeight="1" x14ac:dyDescent="0.3">
      <c r="A369" s="59"/>
      <c r="B369" s="14"/>
      <c r="C369" s="35" t="s">
        <v>57</v>
      </c>
      <c r="D369" s="78" t="s">
        <v>59</v>
      </c>
      <c r="E369" s="45" t="s">
        <v>61</v>
      </c>
      <c r="F369" s="37" t="s">
        <v>63</v>
      </c>
      <c r="G369" s="37" t="s">
        <v>63</v>
      </c>
      <c r="H369" s="37" t="s">
        <v>63</v>
      </c>
      <c r="I369" s="37" t="s">
        <v>63</v>
      </c>
      <c r="J369" s="37" t="s">
        <v>63</v>
      </c>
      <c r="K369" s="37" t="s">
        <v>63</v>
      </c>
      <c r="L369" s="37" t="s">
        <v>63</v>
      </c>
      <c r="M369" s="37" t="s">
        <v>63</v>
      </c>
      <c r="N369" s="37" t="s">
        <v>63</v>
      </c>
      <c r="O369" s="37" t="s">
        <v>63</v>
      </c>
      <c r="P369" s="37" t="s">
        <v>63</v>
      </c>
      <c r="Q369" s="37" t="s">
        <v>63</v>
      </c>
      <c r="R369" s="45"/>
      <c r="S369" s="37" t="s">
        <v>15</v>
      </c>
      <c r="T369" s="45" t="s">
        <v>65</v>
      </c>
      <c r="U369" s="113" t="s">
        <v>79</v>
      </c>
    </row>
    <row r="370" spans="1:21" ht="15" customHeight="1" x14ac:dyDescent="0.25">
      <c r="B370" s="8" t="s">
        <v>74</v>
      </c>
      <c r="C370" s="48">
        <f t="shared" ref="C370:R370" si="110">C26</f>
        <v>2566412.3199999998</v>
      </c>
      <c r="D370" s="22">
        <f t="shared" si="110"/>
        <v>0</v>
      </c>
      <c r="E370" s="22">
        <f t="shared" si="110"/>
        <v>2592335.6799999997</v>
      </c>
      <c r="F370" s="22">
        <f t="shared" si="110"/>
        <v>1280093.07</v>
      </c>
      <c r="G370" s="22">
        <f t="shared" si="110"/>
        <v>389448.70999999996</v>
      </c>
      <c r="H370" s="22">
        <f t="shared" si="110"/>
        <v>-75122.61</v>
      </c>
      <c r="I370" s="22">
        <f t="shared" si="110"/>
        <v>-25133.020000000004</v>
      </c>
      <c r="J370" s="22">
        <f t="shared" si="110"/>
        <v>0</v>
      </c>
      <c r="K370" s="22">
        <f t="shared" si="110"/>
        <v>0</v>
      </c>
      <c r="L370" s="22">
        <f t="shared" si="110"/>
        <v>0</v>
      </c>
      <c r="M370" s="22">
        <f t="shared" si="110"/>
        <v>0</v>
      </c>
      <c r="N370" s="22">
        <f t="shared" si="110"/>
        <v>0</v>
      </c>
      <c r="O370" s="22">
        <f t="shared" si="110"/>
        <v>0</v>
      </c>
      <c r="P370" s="22">
        <f t="shared" si="110"/>
        <v>0</v>
      </c>
      <c r="Q370" s="22">
        <f t="shared" si="110"/>
        <v>0</v>
      </c>
      <c r="R370" s="22">
        <f t="shared" si="110"/>
        <v>0</v>
      </c>
      <c r="S370" s="22">
        <f>SUM(F370:Q370)</f>
        <v>1569286.15</v>
      </c>
      <c r="T370" s="20">
        <f>T26</f>
        <v>-1023049.5299999999</v>
      </c>
      <c r="U370" s="109">
        <f>S370/E370</f>
        <v>0.60535607410225523</v>
      </c>
    </row>
    <row r="371" spans="1:21" ht="15" customHeight="1" x14ac:dyDescent="0.25"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1" ht="15" customHeight="1" x14ac:dyDescent="0.25">
      <c r="B372" s="1" t="s">
        <v>56</v>
      </c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1" ht="15" customHeight="1" x14ac:dyDescent="0.25">
      <c r="B373" s="8" t="s">
        <v>48</v>
      </c>
      <c r="C373" s="48">
        <f>C63</f>
        <v>546475</v>
      </c>
      <c r="D373" s="20"/>
      <c r="E373" s="20">
        <f>E63</f>
        <v>546475</v>
      </c>
      <c r="F373" s="20">
        <f t="shared" ref="F373:R373" si="111">F65</f>
        <v>42199.649999999994</v>
      </c>
      <c r="G373" s="20">
        <f t="shared" si="111"/>
        <v>46199.689999999995</v>
      </c>
      <c r="H373" s="20">
        <f t="shared" si="111"/>
        <v>33011.760000000002</v>
      </c>
      <c r="I373" s="20">
        <f t="shared" si="111"/>
        <v>35682.92</v>
      </c>
      <c r="J373" s="20">
        <f t="shared" si="111"/>
        <v>0</v>
      </c>
      <c r="K373" s="20">
        <f t="shared" si="111"/>
        <v>0</v>
      </c>
      <c r="L373" s="20">
        <f t="shared" si="111"/>
        <v>0</v>
      </c>
      <c r="M373" s="20">
        <f t="shared" si="111"/>
        <v>0</v>
      </c>
      <c r="N373" s="20">
        <f t="shared" si="111"/>
        <v>0</v>
      </c>
      <c r="O373" s="20">
        <f t="shared" si="111"/>
        <v>0</v>
      </c>
      <c r="P373" s="20">
        <f t="shared" si="111"/>
        <v>0</v>
      </c>
      <c r="Q373" s="20">
        <f t="shared" si="111"/>
        <v>0</v>
      </c>
      <c r="R373" s="20">
        <f t="shared" si="111"/>
        <v>0</v>
      </c>
      <c r="S373" s="20">
        <f>SUM(F373:R373)</f>
        <v>157094.02000000002</v>
      </c>
      <c r="T373" s="20">
        <f>T63</f>
        <v>-394180.98</v>
      </c>
      <c r="U373" s="109">
        <f t="shared" ref="U373:U378" si="112">S373/E373</f>
        <v>0.28746789880598383</v>
      </c>
    </row>
    <row r="374" spans="1:21" ht="15" customHeight="1" x14ac:dyDescent="0.25">
      <c r="B374" s="8" t="s">
        <v>49</v>
      </c>
      <c r="C374" s="48">
        <f>C97</f>
        <v>374575</v>
      </c>
      <c r="D374" s="20"/>
      <c r="E374" s="48">
        <f>E97</f>
        <v>374575</v>
      </c>
      <c r="F374" s="48">
        <f t="shared" ref="F374:R374" si="113">F99</f>
        <v>27190.09</v>
      </c>
      <c r="G374" s="48">
        <f t="shared" si="113"/>
        <v>24110.049999999996</v>
      </c>
      <c r="H374" s="48">
        <f t="shared" si="113"/>
        <v>20148.989999999998</v>
      </c>
      <c r="I374" s="48">
        <f t="shared" si="113"/>
        <v>11458.439999999999</v>
      </c>
      <c r="J374" s="48">
        <f t="shared" si="113"/>
        <v>0</v>
      </c>
      <c r="K374" s="48">
        <f t="shared" si="113"/>
        <v>0</v>
      </c>
      <c r="L374" s="48">
        <f t="shared" si="113"/>
        <v>0</v>
      </c>
      <c r="M374" s="48">
        <f t="shared" si="113"/>
        <v>0</v>
      </c>
      <c r="N374" s="48">
        <f t="shared" si="113"/>
        <v>0</v>
      </c>
      <c r="O374" s="48">
        <f t="shared" si="113"/>
        <v>0</v>
      </c>
      <c r="P374" s="48">
        <f t="shared" si="113"/>
        <v>0</v>
      </c>
      <c r="Q374" s="48">
        <f t="shared" si="113"/>
        <v>0</v>
      </c>
      <c r="R374" s="48">
        <f t="shared" si="113"/>
        <v>0</v>
      </c>
      <c r="S374" s="20">
        <f>SUM(F374:R374)</f>
        <v>82907.570000000007</v>
      </c>
      <c r="T374" s="20">
        <f>T97</f>
        <v>-286066.74</v>
      </c>
      <c r="U374" s="109">
        <f t="shared" si="112"/>
        <v>0.22133770272976042</v>
      </c>
    </row>
    <row r="375" spans="1:21" ht="15" customHeight="1" x14ac:dyDescent="0.25">
      <c r="B375" s="8" t="s">
        <v>50</v>
      </c>
      <c r="C375" s="48">
        <f>C140</f>
        <v>1139620</v>
      </c>
      <c r="D375" s="20"/>
      <c r="E375" s="20">
        <f>E138</f>
        <v>1139620</v>
      </c>
      <c r="F375" s="20">
        <f t="shared" ref="F375:R375" si="114">F140</f>
        <v>68177.259999999995</v>
      </c>
      <c r="G375" s="20">
        <f t="shared" si="114"/>
        <v>53639.34</v>
      </c>
      <c r="H375" s="20">
        <f t="shared" si="114"/>
        <v>46954.590000000004</v>
      </c>
      <c r="I375" s="20">
        <f t="shared" si="114"/>
        <v>55852.639999999999</v>
      </c>
      <c r="J375" s="20">
        <f t="shared" si="114"/>
        <v>0</v>
      </c>
      <c r="K375" s="20">
        <f t="shared" si="114"/>
        <v>0</v>
      </c>
      <c r="L375" s="20">
        <f t="shared" si="114"/>
        <v>0</v>
      </c>
      <c r="M375" s="20">
        <f t="shared" si="114"/>
        <v>0</v>
      </c>
      <c r="N375" s="20">
        <f t="shared" si="114"/>
        <v>0</v>
      </c>
      <c r="O375" s="20">
        <f t="shared" si="114"/>
        <v>0</v>
      </c>
      <c r="P375" s="20">
        <f t="shared" si="114"/>
        <v>0</v>
      </c>
      <c r="Q375" s="20">
        <f t="shared" si="114"/>
        <v>0</v>
      </c>
      <c r="R375" s="20">
        <f t="shared" si="114"/>
        <v>287977.59999999998</v>
      </c>
      <c r="S375" s="20">
        <f>SUM(F375:R375)</f>
        <v>512601.43</v>
      </c>
      <c r="T375" s="20">
        <f>T138</f>
        <v>-634680.37000000011</v>
      </c>
      <c r="U375" s="109">
        <f t="shared" si="112"/>
        <v>0.44980031062985909</v>
      </c>
    </row>
    <row r="376" spans="1:21" ht="15" customHeight="1" x14ac:dyDescent="0.25">
      <c r="B376" s="8" t="s">
        <v>179</v>
      </c>
      <c r="C376" s="48">
        <f>C157</f>
        <v>81100</v>
      </c>
      <c r="D376" s="20"/>
      <c r="E376" s="20">
        <f>E155</f>
        <v>81100</v>
      </c>
      <c r="F376" s="20">
        <f t="shared" ref="F376:R376" si="115">F157</f>
        <v>4539.22</v>
      </c>
      <c r="G376" s="20">
        <f t="shared" si="115"/>
        <v>5848.75</v>
      </c>
      <c r="H376" s="20">
        <f t="shared" si="115"/>
        <v>6473.8899999999994</v>
      </c>
      <c r="I376" s="20">
        <f t="shared" si="115"/>
        <v>607.1</v>
      </c>
      <c r="J376" s="20">
        <f t="shared" si="115"/>
        <v>0</v>
      </c>
      <c r="K376" s="20">
        <f t="shared" si="115"/>
        <v>0</v>
      </c>
      <c r="L376" s="20">
        <f t="shared" si="115"/>
        <v>0</v>
      </c>
      <c r="M376" s="20">
        <f t="shared" si="115"/>
        <v>0</v>
      </c>
      <c r="N376" s="20">
        <f t="shared" si="115"/>
        <v>0</v>
      </c>
      <c r="O376" s="20">
        <f t="shared" si="115"/>
        <v>0</v>
      </c>
      <c r="P376" s="20">
        <f t="shared" si="115"/>
        <v>0</v>
      </c>
      <c r="Q376" s="20">
        <f t="shared" si="115"/>
        <v>0</v>
      </c>
      <c r="R376" s="20">
        <f t="shared" si="115"/>
        <v>0</v>
      </c>
      <c r="S376" s="20">
        <f>SUM(F376:R376)</f>
        <v>17468.96</v>
      </c>
      <c r="T376" s="20">
        <f>T155</f>
        <v>-63631.040000000001</v>
      </c>
      <c r="U376" s="109">
        <f t="shared" si="112"/>
        <v>0.21540024660912452</v>
      </c>
    </row>
    <row r="377" spans="1:21" ht="15" customHeight="1" x14ac:dyDescent="0.25">
      <c r="B377" s="8" t="s">
        <v>51</v>
      </c>
      <c r="C377" s="48">
        <f>C311</f>
        <v>29850</v>
      </c>
      <c r="D377" s="20"/>
      <c r="E377" s="20">
        <f>E311</f>
        <v>29850</v>
      </c>
      <c r="F377" s="20">
        <f t="shared" ref="F377:R377" si="116">F313</f>
        <v>4868.2800000000007</v>
      </c>
      <c r="G377" s="20">
        <f t="shared" si="116"/>
        <v>3776.0999999999995</v>
      </c>
      <c r="H377" s="20">
        <f t="shared" si="116"/>
        <v>3901.7799999999997</v>
      </c>
      <c r="I377" s="20">
        <f t="shared" si="116"/>
        <v>430.51</v>
      </c>
      <c r="J377" s="20">
        <f t="shared" si="116"/>
        <v>0</v>
      </c>
      <c r="K377" s="20">
        <f t="shared" si="116"/>
        <v>0</v>
      </c>
      <c r="L377" s="20">
        <f t="shared" si="116"/>
        <v>0</v>
      </c>
      <c r="M377" s="20">
        <f t="shared" si="116"/>
        <v>0</v>
      </c>
      <c r="N377" s="20">
        <f t="shared" si="116"/>
        <v>0</v>
      </c>
      <c r="O377" s="20">
        <f t="shared" si="116"/>
        <v>0</v>
      </c>
      <c r="P377" s="20">
        <f t="shared" si="116"/>
        <v>0</v>
      </c>
      <c r="Q377" s="20">
        <f t="shared" si="116"/>
        <v>0</v>
      </c>
      <c r="R377" s="20">
        <f t="shared" si="116"/>
        <v>0</v>
      </c>
      <c r="S377" s="20">
        <f>SUM(F377:R377)</f>
        <v>12976.67</v>
      </c>
      <c r="T377" s="20">
        <f>T311</f>
        <v>-17677.449999999997</v>
      </c>
      <c r="U377" s="109">
        <f t="shared" si="112"/>
        <v>0.43472931323283082</v>
      </c>
    </row>
    <row r="378" spans="1:21" ht="15" customHeight="1" x14ac:dyDescent="0.25">
      <c r="C378" s="26">
        <f t="shared" ref="C378:Q378" si="117">SUM(C373:C377)</f>
        <v>2171620</v>
      </c>
      <c r="D378" s="26">
        <f t="shared" si="117"/>
        <v>0</v>
      </c>
      <c r="E378" s="26">
        <f t="shared" si="117"/>
        <v>2171620</v>
      </c>
      <c r="F378" s="26">
        <f t="shared" si="117"/>
        <v>146974.5</v>
      </c>
      <c r="G378" s="26">
        <f t="shared" si="117"/>
        <v>133573.93</v>
      </c>
      <c r="H378" s="26">
        <f t="shared" si="117"/>
        <v>110491.01</v>
      </c>
      <c r="I378" s="26">
        <f t="shared" si="117"/>
        <v>104031.61</v>
      </c>
      <c r="J378" s="26">
        <f t="shared" si="117"/>
        <v>0</v>
      </c>
      <c r="K378" s="26">
        <f t="shared" si="117"/>
        <v>0</v>
      </c>
      <c r="L378" s="26">
        <f t="shared" si="117"/>
        <v>0</v>
      </c>
      <c r="M378" s="26">
        <f t="shared" si="117"/>
        <v>0</v>
      </c>
      <c r="N378" s="26">
        <f t="shared" si="117"/>
        <v>0</v>
      </c>
      <c r="O378" s="26">
        <f t="shared" si="117"/>
        <v>0</v>
      </c>
      <c r="P378" s="26">
        <f t="shared" si="117"/>
        <v>0</v>
      </c>
      <c r="Q378" s="26">
        <f t="shared" si="117"/>
        <v>0</v>
      </c>
      <c r="R378" s="26"/>
      <c r="S378" s="26">
        <f>SUM(S373:S377)</f>
        <v>783048.65</v>
      </c>
      <c r="T378" s="26">
        <f>SUM(T373:T377)</f>
        <v>-1396236.58</v>
      </c>
      <c r="U378" s="31">
        <f t="shared" si="112"/>
        <v>0.36058272165480149</v>
      </c>
    </row>
    <row r="379" spans="1:21" ht="15" customHeight="1" x14ac:dyDescent="0.25">
      <c r="E379" s="26"/>
      <c r="F379" s="26">
        <f t="shared" ref="F379:Q379" si="118">F370-F378</f>
        <v>1133118.57</v>
      </c>
      <c r="G379" s="26">
        <f t="shared" si="118"/>
        <v>255874.77999999997</v>
      </c>
      <c r="H379" s="26">
        <f t="shared" si="118"/>
        <v>-185613.62</v>
      </c>
      <c r="I379" s="26">
        <f t="shared" si="118"/>
        <v>-129164.63</v>
      </c>
      <c r="J379" s="26">
        <f t="shared" si="118"/>
        <v>0</v>
      </c>
      <c r="K379" s="26">
        <f t="shared" si="118"/>
        <v>0</v>
      </c>
      <c r="L379" s="26">
        <f t="shared" si="118"/>
        <v>0</v>
      </c>
      <c r="M379" s="26">
        <f t="shared" si="118"/>
        <v>0</v>
      </c>
      <c r="N379" s="26">
        <f t="shared" si="118"/>
        <v>0</v>
      </c>
      <c r="O379" s="26">
        <f t="shared" si="118"/>
        <v>0</v>
      </c>
      <c r="P379" s="26">
        <f t="shared" si="118"/>
        <v>0</v>
      </c>
      <c r="Q379" s="26">
        <f t="shared" si="118"/>
        <v>0</v>
      </c>
      <c r="R379" s="26"/>
      <c r="S379" s="26">
        <f>S370-S378</f>
        <v>786237.49999999988</v>
      </c>
      <c r="T379" s="26" t="s">
        <v>546</v>
      </c>
    </row>
    <row r="380" spans="1:21" ht="15" customHeight="1" x14ac:dyDescent="0.3"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33"/>
    </row>
    <row r="381" spans="1:21" ht="15" customHeight="1" x14ac:dyDescent="0.3">
      <c r="B381" s="52" t="s">
        <v>55</v>
      </c>
      <c r="E381" s="26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26"/>
    </row>
    <row r="382" spans="1:21" ht="15" customHeight="1" x14ac:dyDescent="0.25">
      <c r="B382" s="8" t="s">
        <v>52</v>
      </c>
      <c r="C382" s="48">
        <f t="shared" ref="C382:R382" si="119">C326</f>
        <v>643400</v>
      </c>
      <c r="D382" s="20">
        <f t="shared" si="119"/>
        <v>0</v>
      </c>
      <c r="E382" s="20">
        <f t="shared" si="119"/>
        <v>643400</v>
      </c>
      <c r="F382" s="20">
        <f t="shared" si="119"/>
        <v>54473.479999999996</v>
      </c>
      <c r="G382" s="20">
        <f t="shared" si="119"/>
        <v>59042.83</v>
      </c>
      <c r="H382" s="20">
        <f t="shared" si="119"/>
        <v>60264.01</v>
      </c>
      <c r="I382" s="20">
        <f t="shared" si="119"/>
        <v>41990.51</v>
      </c>
      <c r="J382" s="20">
        <f t="shared" si="119"/>
        <v>0</v>
      </c>
      <c r="K382" s="20">
        <f t="shared" si="119"/>
        <v>0</v>
      </c>
      <c r="L382" s="20">
        <f t="shared" si="119"/>
        <v>0</v>
      </c>
      <c r="M382" s="20">
        <f t="shared" si="119"/>
        <v>0</v>
      </c>
      <c r="N382" s="20">
        <f t="shared" si="119"/>
        <v>0</v>
      </c>
      <c r="O382" s="20">
        <f t="shared" si="119"/>
        <v>0</v>
      </c>
      <c r="P382" s="20">
        <f t="shared" si="119"/>
        <v>0</v>
      </c>
      <c r="Q382" s="20">
        <f t="shared" si="119"/>
        <v>0</v>
      </c>
      <c r="R382" s="20">
        <f t="shared" si="119"/>
        <v>0</v>
      </c>
      <c r="S382" s="20">
        <f>SUM(F382:R382)</f>
        <v>215770.83000000002</v>
      </c>
      <c r="T382" s="20">
        <f>T326</f>
        <v>-427629.17000000004</v>
      </c>
      <c r="U382" s="109">
        <f>S382/E382</f>
        <v>0.33536032017407524</v>
      </c>
    </row>
    <row r="383" spans="1:21" ht="15" customHeight="1" x14ac:dyDescent="0.25">
      <c r="B383" s="8" t="s">
        <v>75</v>
      </c>
      <c r="C383" s="48">
        <f t="shared" ref="C383:E383" si="120">C361</f>
        <v>690100</v>
      </c>
      <c r="D383" s="20">
        <f t="shared" si="120"/>
        <v>0</v>
      </c>
      <c r="E383" s="20">
        <f t="shared" si="120"/>
        <v>690100</v>
      </c>
      <c r="F383" s="20">
        <f>F363</f>
        <v>64979.829999999994</v>
      </c>
      <c r="G383" s="20">
        <f t="shared" ref="G383:R383" si="121">G363</f>
        <v>64268.670000000006</v>
      </c>
      <c r="H383" s="20">
        <f t="shared" si="121"/>
        <v>73261.920000000013</v>
      </c>
      <c r="I383" s="20">
        <f t="shared" si="121"/>
        <v>58953.82</v>
      </c>
      <c r="J383" s="20">
        <f t="shared" si="121"/>
        <v>0</v>
      </c>
      <c r="K383" s="20">
        <f t="shared" si="121"/>
        <v>0</v>
      </c>
      <c r="L383" s="20">
        <f t="shared" si="121"/>
        <v>0</v>
      </c>
      <c r="M383" s="20">
        <f t="shared" si="121"/>
        <v>0</v>
      </c>
      <c r="N383" s="20">
        <f t="shared" si="121"/>
        <v>0</v>
      </c>
      <c r="O383" s="20">
        <f t="shared" si="121"/>
        <v>0</v>
      </c>
      <c r="P383" s="20">
        <f t="shared" si="121"/>
        <v>0</v>
      </c>
      <c r="Q383" s="20">
        <f t="shared" si="121"/>
        <v>0</v>
      </c>
      <c r="R383" s="20">
        <f t="shared" si="121"/>
        <v>0</v>
      </c>
      <c r="S383" s="20">
        <f>SUM(F383:R383)</f>
        <v>261464.24000000002</v>
      </c>
      <c r="T383" s="20">
        <f>T361</f>
        <v>-420132.58000000013</v>
      </c>
      <c r="U383" s="109">
        <f>S383/E383</f>
        <v>0.37887877119258079</v>
      </c>
    </row>
    <row r="384" spans="1:21" ht="15" customHeight="1" x14ac:dyDescent="0.25">
      <c r="E384" s="26"/>
      <c r="F384" s="26">
        <f>F382-F383</f>
        <v>-10506.349999999999</v>
      </c>
      <c r="G384" s="26">
        <f>G382-G383</f>
        <v>-5225.8400000000038</v>
      </c>
      <c r="H384" s="26">
        <f>H382-H383</f>
        <v>-12997.910000000011</v>
      </c>
      <c r="I384" s="26">
        <f t="shared" ref="I384:Q384" si="122">I382-I383</f>
        <v>-16963.309999999998</v>
      </c>
      <c r="J384" s="26">
        <f t="shared" si="122"/>
        <v>0</v>
      </c>
      <c r="K384" s="26">
        <f t="shared" si="122"/>
        <v>0</v>
      </c>
      <c r="L384" s="26">
        <f t="shared" si="122"/>
        <v>0</v>
      </c>
      <c r="M384" s="26">
        <f t="shared" si="122"/>
        <v>0</v>
      </c>
      <c r="N384" s="26">
        <f t="shared" si="122"/>
        <v>0</v>
      </c>
      <c r="O384" s="26">
        <f t="shared" si="122"/>
        <v>0</v>
      </c>
      <c r="P384" s="26">
        <f t="shared" si="122"/>
        <v>0</v>
      </c>
      <c r="Q384" s="26">
        <f t="shared" si="122"/>
        <v>0</v>
      </c>
      <c r="R384" s="26"/>
      <c r="S384" s="27">
        <f>S382-S383+S325</f>
        <v>-45693.41</v>
      </c>
      <c r="T384" s="26" t="str">
        <f>_xlfn.CONCAT("2025 ",B381," Profit / (Loss)")</f>
        <v>2025 RESTAURANT Profit / (Loss)</v>
      </c>
    </row>
    <row r="385" spans="1:21" ht="15" customHeight="1" x14ac:dyDescent="0.25"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>
        <f>S327-S364</f>
        <v>-76650.660000000033</v>
      </c>
      <c r="T385" s="26" t="s">
        <v>568</v>
      </c>
    </row>
    <row r="386" spans="1:21" ht="15" customHeight="1" x14ac:dyDescent="0.3">
      <c r="A386" s="58" t="s">
        <v>569</v>
      </c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33">
        <f>S384-S385</f>
        <v>30957.250000000029</v>
      </c>
      <c r="T386" s="26" t="s">
        <v>570</v>
      </c>
    </row>
    <row r="387" spans="1:21" ht="15" customHeight="1" x14ac:dyDescent="0.3">
      <c r="B387" s="52" t="s">
        <v>76</v>
      </c>
      <c r="E387" s="26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26"/>
    </row>
    <row r="388" spans="1:21" ht="15" customHeight="1" x14ac:dyDescent="0.25">
      <c r="B388" s="8" t="s">
        <v>52</v>
      </c>
      <c r="C388" s="48">
        <f>C166</f>
        <v>11000</v>
      </c>
      <c r="D388" s="20"/>
      <c r="E388" s="20">
        <f t="shared" ref="E388:R388" si="123">E166</f>
        <v>11000</v>
      </c>
      <c r="F388" s="20">
        <f t="shared" si="123"/>
        <v>1155</v>
      </c>
      <c r="G388" s="20">
        <f t="shared" si="123"/>
        <v>603</v>
      </c>
      <c r="H388" s="20">
        <f t="shared" si="123"/>
        <v>120</v>
      </c>
      <c r="I388" s="20">
        <f t="shared" si="123"/>
        <v>85.5</v>
      </c>
      <c r="J388" s="20">
        <f t="shared" si="123"/>
        <v>0</v>
      </c>
      <c r="K388" s="20">
        <f t="shared" si="123"/>
        <v>0</v>
      </c>
      <c r="L388" s="20">
        <f t="shared" si="123"/>
        <v>0</v>
      </c>
      <c r="M388" s="20">
        <f t="shared" si="123"/>
        <v>0</v>
      </c>
      <c r="N388" s="20">
        <f t="shared" si="123"/>
        <v>0</v>
      </c>
      <c r="O388" s="20">
        <f t="shared" si="123"/>
        <v>0</v>
      </c>
      <c r="P388" s="20">
        <f t="shared" si="123"/>
        <v>0</v>
      </c>
      <c r="Q388" s="20">
        <f t="shared" si="123"/>
        <v>0</v>
      </c>
      <c r="R388" s="20">
        <f t="shared" si="123"/>
        <v>0</v>
      </c>
      <c r="S388" s="20">
        <f>SUM(F388:R388)</f>
        <v>1963.5</v>
      </c>
      <c r="T388" s="20">
        <f>T166</f>
        <v>-9036.5</v>
      </c>
      <c r="U388" s="109">
        <f>S388/E388</f>
        <v>0.17849999999999999</v>
      </c>
    </row>
    <row r="389" spans="1:21" ht="15" customHeight="1" x14ac:dyDescent="0.25">
      <c r="B389" s="8" t="s">
        <v>53</v>
      </c>
      <c r="C389" s="48">
        <f t="shared" ref="C389:R389" si="124">C173</f>
        <v>11000</v>
      </c>
      <c r="D389" s="20">
        <f t="shared" si="124"/>
        <v>0</v>
      </c>
      <c r="E389" s="20">
        <f t="shared" si="124"/>
        <v>11000</v>
      </c>
      <c r="F389" s="20">
        <f t="shared" si="124"/>
        <v>1916.15</v>
      </c>
      <c r="G389" s="20">
        <f t="shared" si="124"/>
        <v>552.78</v>
      </c>
      <c r="H389" s="20">
        <f t="shared" si="124"/>
        <v>0</v>
      </c>
      <c r="I389" s="20">
        <f t="shared" si="124"/>
        <v>1789.65</v>
      </c>
      <c r="J389" s="20">
        <f t="shared" si="124"/>
        <v>0</v>
      </c>
      <c r="K389" s="20">
        <f t="shared" si="124"/>
        <v>0</v>
      </c>
      <c r="L389" s="20">
        <f t="shared" si="124"/>
        <v>0</v>
      </c>
      <c r="M389" s="20">
        <f t="shared" si="124"/>
        <v>0</v>
      </c>
      <c r="N389" s="20">
        <f t="shared" si="124"/>
        <v>0</v>
      </c>
      <c r="O389" s="20">
        <f t="shared" si="124"/>
        <v>0</v>
      </c>
      <c r="P389" s="20">
        <f t="shared" si="124"/>
        <v>0</v>
      </c>
      <c r="Q389" s="20">
        <f t="shared" si="124"/>
        <v>0</v>
      </c>
      <c r="R389" s="20">
        <f t="shared" si="124"/>
        <v>0</v>
      </c>
      <c r="S389" s="20">
        <f>SUM(F389:R389)</f>
        <v>4258.58</v>
      </c>
      <c r="T389" s="20">
        <f>T173</f>
        <v>-6274.96</v>
      </c>
      <c r="U389" s="109">
        <f>S389/E389</f>
        <v>0.38714363636363636</v>
      </c>
    </row>
    <row r="390" spans="1:21" ht="15" customHeight="1" x14ac:dyDescent="0.25">
      <c r="E390" s="26"/>
      <c r="F390" s="26">
        <f>F388-F389</f>
        <v>-761.15000000000009</v>
      </c>
      <c r="G390" s="26">
        <f>G388-G389</f>
        <v>50.220000000000027</v>
      </c>
      <c r="H390" s="26">
        <f>H388-H389</f>
        <v>120</v>
      </c>
      <c r="I390" s="26">
        <f t="shared" ref="I390:Q390" si="125">I388-I389</f>
        <v>-1704.15</v>
      </c>
      <c r="J390" s="26">
        <f t="shared" si="125"/>
        <v>0</v>
      </c>
      <c r="K390" s="26">
        <f t="shared" si="125"/>
        <v>0</v>
      </c>
      <c r="L390" s="26">
        <f t="shared" si="125"/>
        <v>0</v>
      </c>
      <c r="M390" s="26">
        <f t="shared" si="125"/>
        <v>0</v>
      </c>
      <c r="N390" s="26">
        <f t="shared" si="125"/>
        <v>0</v>
      </c>
      <c r="O390" s="26">
        <f t="shared" si="125"/>
        <v>0</v>
      </c>
      <c r="P390" s="26">
        <f t="shared" si="125"/>
        <v>0</v>
      </c>
      <c r="Q390" s="26">
        <f t="shared" si="125"/>
        <v>0</v>
      </c>
      <c r="R390" s="26"/>
      <c r="S390" s="27">
        <f>S388-S389</f>
        <v>-2295.08</v>
      </c>
      <c r="T390" s="26" t="str">
        <f>_xlfn.CONCAT("2025 SOCIAL Profit / (Loss)")</f>
        <v>2025 SOCIAL Profit / (Loss)</v>
      </c>
    </row>
    <row r="391" spans="1:21" ht="15" customHeight="1" x14ac:dyDescent="0.25"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>
        <f>S167-S174</f>
        <v>616.00999999999976</v>
      </c>
      <c r="T391" s="26" t="str">
        <f>_xlfn.CONCAT("2024 SOCIAL Profit / (Loss)")</f>
        <v>2024 SOCIAL Profit / (Loss)</v>
      </c>
    </row>
    <row r="392" spans="1:21" ht="15" customHeight="1" x14ac:dyDescent="0.3"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131">
        <f>S390-S391</f>
        <v>-2911.0899999999997</v>
      </c>
      <c r="T392" s="26" t="s">
        <v>570</v>
      </c>
    </row>
    <row r="393" spans="1:21" ht="15" customHeight="1" x14ac:dyDescent="0.3">
      <c r="B393" s="52" t="s">
        <v>54</v>
      </c>
      <c r="E393" s="26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26"/>
    </row>
    <row r="394" spans="1:21" ht="15" customHeight="1" x14ac:dyDescent="0.25">
      <c r="B394" s="8" t="s">
        <v>74</v>
      </c>
      <c r="C394" s="48">
        <f>C184</f>
        <v>7500</v>
      </c>
      <c r="D394" s="20"/>
      <c r="E394" s="20">
        <f t="shared" ref="E394:R394" si="126">E184</f>
        <v>7500</v>
      </c>
      <c r="F394" s="20">
        <f t="shared" si="126"/>
        <v>1264</v>
      </c>
      <c r="G394" s="20">
        <f t="shared" si="126"/>
        <v>1397</v>
      </c>
      <c r="H394" s="20">
        <f t="shared" si="126"/>
        <v>1756</v>
      </c>
      <c r="I394" s="20">
        <f t="shared" si="126"/>
        <v>331</v>
      </c>
      <c r="J394" s="20">
        <f t="shared" si="126"/>
        <v>0</v>
      </c>
      <c r="K394" s="20">
        <f t="shared" si="126"/>
        <v>0</v>
      </c>
      <c r="L394" s="20">
        <f t="shared" si="126"/>
        <v>0</v>
      </c>
      <c r="M394" s="20">
        <f t="shared" si="126"/>
        <v>0</v>
      </c>
      <c r="N394" s="20">
        <f t="shared" si="126"/>
        <v>0</v>
      </c>
      <c r="O394" s="20">
        <f t="shared" si="126"/>
        <v>0</v>
      </c>
      <c r="P394" s="20">
        <f t="shared" si="126"/>
        <v>0</v>
      </c>
      <c r="Q394" s="20">
        <f t="shared" si="126"/>
        <v>0</v>
      </c>
      <c r="R394" s="20">
        <f t="shared" si="126"/>
        <v>0</v>
      </c>
      <c r="S394" s="20">
        <f>SUM(F394:R394)</f>
        <v>4748</v>
      </c>
      <c r="T394" s="20">
        <f>T184</f>
        <v>0</v>
      </c>
      <c r="U394" s="109">
        <f>S394/E394</f>
        <v>0.63306666666666667</v>
      </c>
    </row>
    <row r="395" spans="1:21" ht="15" customHeight="1" x14ac:dyDescent="0.25">
      <c r="B395" s="8" t="s">
        <v>53</v>
      </c>
      <c r="C395" s="48">
        <f t="shared" ref="C395:R395" si="127">C194</f>
        <v>7500</v>
      </c>
      <c r="D395" s="20">
        <f t="shared" si="127"/>
        <v>0</v>
      </c>
      <c r="E395" s="20">
        <f t="shared" si="127"/>
        <v>6000</v>
      </c>
      <c r="F395" s="20">
        <f t="shared" si="127"/>
        <v>0</v>
      </c>
      <c r="G395" s="20">
        <f t="shared" si="127"/>
        <v>485.23</v>
      </c>
      <c r="H395" s="20">
        <f t="shared" si="127"/>
        <v>132</v>
      </c>
      <c r="I395" s="20">
        <f t="shared" si="127"/>
        <v>912.73</v>
      </c>
      <c r="J395" s="20">
        <f t="shared" si="127"/>
        <v>0</v>
      </c>
      <c r="K395" s="20">
        <f t="shared" si="127"/>
        <v>0</v>
      </c>
      <c r="L395" s="20">
        <f t="shared" si="127"/>
        <v>0</v>
      </c>
      <c r="M395" s="20">
        <f t="shared" si="127"/>
        <v>0</v>
      </c>
      <c r="N395" s="20">
        <f t="shared" si="127"/>
        <v>0</v>
      </c>
      <c r="O395" s="20">
        <f t="shared" si="127"/>
        <v>0</v>
      </c>
      <c r="P395" s="20">
        <f t="shared" si="127"/>
        <v>0</v>
      </c>
      <c r="Q395" s="20">
        <f t="shared" si="127"/>
        <v>0</v>
      </c>
      <c r="R395" s="20">
        <f t="shared" si="127"/>
        <v>0</v>
      </c>
      <c r="S395" s="20">
        <f>SUM(F395:R395)</f>
        <v>1529.96</v>
      </c>
      <c r="T395" s="20">
        <f>T194</f>
        <v>-4470.04</v>
      </c>
      <c r="U395" s="109">
        <f>S395/E395</f>
        <v>0.25499333333333335</v>
      </c>
    </row>
    <row r="396" spans="1:21" ht="15" customHeight="1" x14ac:dyDescent="0.3">
      <c r="E396" s="26"/>
      <c r="F396" s="26">
        <f>F394-F395</f>
        <v>1264</v>
      </c>
      <c r="G396" s="26">
        <f>G394-G395</f>
        <v>911.77</v>
      </c>
      <c r="H396" s="26">
        <f>H394-H395</f>
        <v>1624</v>
      </c>
      <c r="I396" s="26">
        <f t="shared" ref="I396:Q396" si="128">I394-I395</f>
        <v>-581.73</v>
      </c>
      <c r="J396" s="26">
        <f t="shared" si="128"/>
        <v>0</v>
      </c>
      <c r="K396" s="26">
        <f t="shared" si="128"/>
        <v>0</v>
      </c>
      <c r="L396" s="26">
        <f t="shared" si="128"/>
        <v>0</v>
      </c>
      <c r="M396" s="26">
        <f t="shared" si="128"/>
        <v>0</v>
      </c>
      <c r="N396" s="26">
        <f t="shared" si="128"/>
        <v>0</v>
      </c>
      <c r="O396" s="26">
        <f t="shared" si="128"/>
        <v>0</v>
      </c>
      <c r="P396" s="26">
        <f t="shared" si="128"/>
        <v>0</v>
      </c>
      <c r="Q396" s="26">
        <f t="shared" si="128"/>
        <v>0</v>
      </c>
      <c r="R396" s="26"/>
      <c r="S396" s="126">
        <f>S394-S395</f>
        <v>3218.04</v>
      </c>
      <c r="T396" s="26" t="str">
        <f>_xlfn.CONCAT("2025 ",B393," Profit / (Loss)")</f>
        <v>2025 BINGO Profit / (Loss)</v>
      </c>
    </row>
    <row r="397" spans="1:21" ht="15" customHeight="1" x14ac:dyDescent="0.25"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>
        <f>S185-S195</f>
        <v>1880.81</v>
      </c>
      <c r="T397" s="26" t="str">
        <f>_xlfn.CONCAT("2024 ",B393," Profit / (Loss)")</f>
        <v>2024 BINGO Profit / (Loss)</v>
      </c>
    </row>
    <row r="398" spans="1:21" ht="15" customHeight="1" x14ac:dyDescent="0.3"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33">
        <f>S396-S397</f>
        <v>1337.23</v>
      </c>
      <c r="T398" s="26" t="s">
        <v>570</v>
      </c>
    </row>
    <row r="399" spans="1:21" ht="15" customHeight="1" x14ac:dyDescent="0.3">
      <c r="B399" s="52" t="s">
        <v>127</v>
      </c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1" ht="15" customHeight="1" x14ac:dyDescent="0.25">
      <c r="B400" s="8" t="s">
        <v>52</v>
      </c>
      <c r="C400" s="20">
        <f>C218</f>
        <v>827590</v>
      </c>
      <c r="D400" s="20"/>
      <c r="E400" s="20">
        <f>E218</f>
        <v>827590</v>
      </c>
      <c r="F400" s="20">
        <f t="shared" ref="F400:R400" si="129">F220</f>
        <v>104963.01</v>
      </c>
      <c r="G400" s="20">
        <f t="shared" si="129"/>
        <v>106223.96</v>
      </c>
      <c r="H400" s="20">
        <f t="shared" si="129"/>
        <v>101064.08</v>
      </c>
      <c r="I400" s="20">
        <f t="shared" si="129"/>
        <v>46979.590000000004</v>
      </c>
      <c r="J400" s="20">
        <f t="shared" si="129"/>
        <v>0</v>
      </c>
      <c r="K400" s="20">
        <f t="shared" si="129"/>
        <v>0</v>
      </c>
      <c r="L400" s="20">
        <f t="shared" si="129"/>
        <v>0</v>
      </c>
      <c r="M400" s="20">
        <f t="shared" si="129"/>
        <v>0</v>
      </c>
      <c r="N400" s="20">
        <f t="shared" si="129"/>
        <v>0</v>
      </c>
      <c r="O400" s="20">
        <f t="shared" si="129"/>
        <v>0</v>
      </c>
      <c r="P400" s="20">
        <f t="shared" si="129"/>
        <v>0</v>
      </c>
      <c r="Q400" s="20">
        <f t="shared" si="129"/>
        <v>0</v>
      </c>
      <c r="R400" s="20">
        <f t="shared" si="129"/>
        <v>0</v>
      </c>
      <c r="S400" s="20">
        <f>SUM(F400:R400)</f>
        <v>359230.64</v>
      </c>
      <c r="T400" s="20">
        <f>T218</f>
        <v>-468359.36000000004</v>
      </c>
      <c r="U400" s="109">
        <f>S400/E400</f>
        <v>0.43406836718665043</v>
      </c>
    </row>
    <row r="401" spans="2:21" ht="15" customHeight="1" x14ac:dyDescent="0.25">
      <c r="B401" s="8" t="s">
        <v>128</v>
      </c>
      <c r="C401" s="20">
        <f>C251</f>
        <v>253325</v>
      </c>
      <c r="D401" s="20"/>
      <c r="E401" s="20">
        <f t="shared" ref="E401:R401" si="130">E251</f>
        <v>253325</v>
      </c>
      <c r="F401" s="20">
        <f t="shared" si="130"/>
        <v>24572.719999999998</v>
      </c>
      <c r="G401" s="20">
        <f t="shared" si="130"/>
        <v>20890.879999999997</v>
      </c>
      <c r="H401" s="20">
        <f t="shared" si="130"/>
        <v>21745.68</v>
      </c>
      <c r="I401" s="20">
        <f t="shared" si="130"/>
        <v>17477.759999999998</v>
      </c>
      <c r="J401" s="20">
        <f t="shared" si="130"/>
        <v>0</v>
      </c>
      <c r="K401" s="20">
        <f t="shared" si="130"/>
        <v>0</v>
      </c>
      <c r="L401" s="20">
        <f t="shared" si="130"/>
        <v>0</v>
      </c>
      <c r="M401" s="20">
        <f t="shared" si="130"/>
        <v>0</v>
      </c>
      <c r="N401" s="20">
        <f t="shared" si="130"/>
        <v>0</v>
      </c>
      <c r="O401" s="20">
        <f t="shared" si="130"/>
        <v>0</v>
      </c>
      <c r="P401" s="20">
        <f t="shared" si="130"/>
        <v>0</v>
      </c>
      <c r="Q401" s="20">
        <f t="shared" si="130"/>
        <v>0</v>
      </c>
      <c r="R401" s="20">
        <f t="shared" si="130"/>
        <v>0</v>
      </c>
      <c r="S401" s="20">
        <f>SUM(F401:R401)</f>
        <v>84687.039999999994</v>
      </c>
      <c r="T401" s="20">
        <f>T251</f>
        <v>-168621.13999999998</v>
      </c>
      <c r="U401" s="109">
        <f>S401/E401</f>
        <v>0.33430194414289943</v>
      </c>
    </row>
    <row r="402" spans="2:21" ht="15" customHeight="1" x14ac:dyDescent="0.25">
      <c r="B402" s="8" t="s">
        <v>129</v>
      </c>
      <c r="C402" s="20">
        <f>C288</f>
        <v>557556</v>
      </c>
      <c r="D402" s="20"/>
      <c r="E402" s="20">
        <f>E288</f>
        <v>557556</v>
      </c>
      <c r="F402" s="20">
        <f t="shared" ref="F402:R402" si="131">F290</f>
        <v>40583.349999999991</v>
      </c>
      <c r="G402" s="20">
        <f t="shared" si="131"/>
        <v>30889.889999999996</v>
      </c>
      <c r="H402" s="20">
        <f t="shared" si="131"/>
        <v>43102.090000000011</v>
      </c>
      <c r="I402" s="20">
        <f t="shared" si="131"/>
        <v>31042.91</v>
      </c>
      <c r="J402" s="20">
        <f t="shared" si="131"/>
        <v>0</v>
      </c>
      <c r="K402" s="20">
        <f t="shared" si="131"/>
        <v>0</v>
      </c>
      <c r="L402" s="20">
        <f t="shared" si="131"/>
        <v>0</v>
      </c>
      <c r="M402" s="20">
        <f t="shared" si="131"/>
        <v>0</v>
      </c>
      <c r="N402" s="20">
        <f t="shared" si="131"/>
        <v>0</v>
      </c>
      <c r="O402" s="20">
        <f t="shared" si="131"/>
        <v>0</v>
      </c>
      <c r="P402" s="20">
        <f t="shared" si="131"/>
        <v>0</v>
      </c>
      <c r="Q402" s="20">
        <f t="shared" si="131"/>
        <v>0</v>
      </c>
      <c r="R402" s="20">
        <f t="shared" si="131"/>
        <v>0</v>
      </c>
      <c r="S402" s="20">
        <f>SUM(F402:R402)</f>
        <v>145618.23999999999</v>
      </c>
      <c r="T402" s="20">
        <f>T288</f>
        <v>-407280.5400000001</v>
      </c>
      <c r="U402" s="109">
        <f>S402/E402</f>
        <v>0.26117240241338985</v>
      </c>
    </row>
    <row r="403" spans="2:21" ht="15" customHeight="1" x14ac:dyDescent="0.3">
      <c r="C403" s="26"/>
      <c r="D403" s="26"/>
      <c r="E403" s="26"/>
      <c r="F403" s="40">
        <f t="shared" ref="F403:M403" si="132">SUM(F400-F401-F402)</f>
        <v>39806.94</v>
      </c>
      <c r="G403" s="40">
        <f t="shared" si="132"/>
        <v>54443.190000000017</v>
      </c>
      <c r="H403" s="40">
        <f t="shared" si="132"/>
        <v>36216.309999999983</v>
      </c>
      <c r="I403" s="40">
        <f t="shared" si="132"/>
        <v>-1541.0799999999945</v>
      </c>
      <c r="J403" s="40">
        <f t="shared" si="132"/>
        <v>0</v>
      </c>
      <c r="K403" s="40">
        <f t="shared" si="132"/>
        <v>0</v>
      </c>
      <c r="L403" s="40">
        <f t="shared" si="132"/>
        <v>0</v>
      </c>
      <c r="M403" s="40">
        <f t="shared" si="132"/>
        <v>0</v>
      </c>
      <c r="N403" s="26"/>
      <c r="O403" s="26"/>
      <c r="P403" s="26"/>
      <c r="Q403" s="26"/>
      <c r="R403" s="26"/>
      <c r="S403" s="38">
        <f>SUM(S400-S401-S402)</f>
        <v>128925.36000000004</v>
      </c>
      <c r="T403" s="26" t="str">
        <f>_xlfn.CONCAT("2025 ",B399," Profit / (Loss)")</f>
        <v>2025 GOLF Profit / (Loss)</v>
      </c>
    </row>
    <row r="404" spans="2:21" ht="15" customHeight="1" x14ac:dyDescent="0.25"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57"/>
      <c r="S404" s="40">
        <f>S221-(S252+S291)</f>
        <v>111783.53000000003</v>
      </c>
      <c r="T404" s="26" t="s">
        <v>567</v>
      </c>
    </row>
    <row r="405" spans="2:21" ht="15" customHeight="1" x14ac:dyDescent="0.3"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33">
        <f>S403-S404</f>
        <v>17141.830000000016</v>
      </c>
      <c r="T405" s="26" t="s">
        <v>570</v>
      </c>
    </row>
    <row r="406" spans="2:21" ht="15" customHeight="1" x14ac:dyDescent="0.25"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2:21" ht="15" customHeight="1" x14ac:dyDescent="0.25"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2:21" ht="15" customHeight="1" x14ac:dyDescent="0.25"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2:21" ht="15" customHeight="1" x14ac:dyDescent="0.25"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2:21" ht="15" customHeight="1" x14ac:dyDescent="0.25"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2:21" ht="15" customHeight="1" x14ac:dyDescent="0.25"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2:21" ht="15" customHeight="1" x14ac:dyDescent="0.25"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2:21" ht="15" customHeight="1" x14ac:dyDescent="0.25"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2:21" ht="15" customHeight="1" x14ac:dyDescent="0.25"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2:21" ht="15" customHeight="1" x14ac:dyDescent="0.25"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2:21" ht="15" customHeight="1" x14ac:dyDescent="0.25"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</sheetData>
  <sheetProtection algorithmName="SHA-512" hashValue="5NJrGQdVq6O5C/cvg1A0FP87i9PuFFX7fvwJWyS/bs9zHtR9vbCQ3KT/Ej89eF504p5fdVRY/eUUaqFgsj8dNw==" saltValue="MDDQmEK5xQQ7dTPo0lJnlg==" spinCount="100000" sheet="1" objects="1" scenarios="1"/>
  <sortState xmlns:xlrd2="http://schemas.microsoft.com/office/spreadsheetml/2017/richdata2" ref="A104:U136">
    <sortCondition ref="A104:A136"/>
  </sortState>
  <mergeCells count="1">
    <mergeCell ref="C2:C3"/>
  </mergeCells>
  <phoneticPr fontId="2" type="noConversion"/>
  <conditionalFormatting sqref="S384">
    <cfRule type="expression" dxfId="12" priority="4">
      <formula>$S$384&lt;0</formula>
    </cfRule>
  </conditionalFormatting>
  <conditionalFormatting sqref="S390">
    <cfRule type="expression" dxfId="11" priority="3">
      <formula>$S$390&lt;0</formula>
    </cfRule>
  </conditionalFormatting>
  <conditionalFormatting sqref="S396">
    <cfRule type="expression" dxfId="10" priority="2">
      <formula>$S$396&lt;0</formula>
    </cfRule>
  </conditionalFormatting>
  <conditionalFormatting sqref="S403">
    <cfRule type="expression" dxfId="9" priority="1">
      <formula>$S$403&lt;0</formula>
    </cfRule>
  </conditionalFormatting>
  <printOptions gridLines="1"/>
  <pageMargins left="0.25" right="0.25" top="0.5" bottom="0.5" header="0.3" footer="0.3"/>
  <pageSetup scale="47" fitToHeight="0" orientation="landscape" r:id="rId1"/>
  <headerFooter alignWithMargins="0">
    <oddHeader xml:space="preserve">&amp;L&amp;"Arial,Bold"Printed On:  &amp;D&amp;T  &amp;C&amp;"Arial,Bold"&amp;12INDIAN LAKE ESTATES 2024 BUDGET TO ACTUAL
</oddHeader>
    <oddFooter>Page &amp;P of &amp;N</oddFooter>
  </headerFooter>
  <rowBreaks count="1" manualBreakCount="1">
    <brk id="365" max="16383" man="1"/>
  </rowBreaks>
  <ignoredErrors>
    <ignoredError sqref="R97 E138 E155 E164 D288:E288 D324 E361 S363 S370 S382 S347:T347 S263" formula="1"/>
    <ignoredError sqref="S12 S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8C22-1DFA-44AF-AB4C-4586DE56671A}">
  <sheetPr>
    <pageSetUpPr fitToPage="1"/>
  </sheetPr>
  <dimension ref="A1:W447"/>
  <sheetViews>
    <sheetView zoomScale="85" zoomScaleNormal="85" zoomScaleSheetLayoutView="100" workbookViewId="0">
      <selection activeCell="G352" sqref="G352"/>
    </sheetView>
  </sheetViews>
  <sheetFormatPr defaultColWidth="9.26953125" defaultRowHeight="12.5" x14ac:dyDescent="0.25"/>
  <cols>
    <col min="1" max="1" width="7.26953125" style="58" bestFit="1" customWidth="1"/>
    <col min="2" max="2" width="43.26953125" style="1" bestFit="1" customWidth="1"/>
    <col min="3" max="3" width="14" style="1" bestFit="1" customWidth="1"/>
    <col min="4" max="4" width="14.453125" style="4" bestFit="1" customWidth="1"/>
    <col min="5" max="5" width="16.453125" style="1" bestFit="1" customWidth="1"/>
    <col min="6" max="6" width="14" style="1" bestFit="1" customWidth="1"/>
    <col min="7" max="7" width="12.26953125" style="1" customWidth="1"/>
    <col min="8" max="8" width="12.90625" style="1" bestFit="1" customWidth="1"/>
    <col min="9" max="9" width="12.26953125" style="1" customWidth="1"/>
    <col min="10" max="10" width="12.81640625" style="1" customWidth="1"/>
    <col min="11" max="12" width="12.26953125" style="1" customWidth="1"/>
    <col min="13" max="15" width="12.81640625" style="1" customWidth="1"/>
    <col min="16" max="18" width="12.26953125" style="1" customWidth="1"/>
    <col min="19" max="19" width="14.54296875" style="4" bestFit="1" customWidth="1"/>
    <col min="20" max="20" width="23.54296875" style="1" customWidth="1"/>
    <col min="21" max="21" width="8.7265625" style="31" customWidth="1"/>
    <col min="22" max="22" width="9.26953125" style="1" customWidth="1"/>
    <col min="23" max="23" width="14.54296875" style="1" bestFit="1" customWidth="1"/>
    <col min="24" max="50" width="9.26953125" style="1" customWidth="1"/>
    <col min="51" max="16384" width="9.26953125" style="1"/>
  </cols>
  <sheetData>
    <row r="1" spans="1:23" ht="12.75" customHeight="1" x14ac:dyDescent="0.3">
      <c r="B1" s="2" t="s">
        <v>544</v>
      </c>
      <c r="C1" s="3"/>
      <c r="O1" s="17"/>
      <c r="P1" s="17"/>
      <c r="Q1" s="17"/>
      <c r="S1" s="5"/>
      <c r="T1" s="5"/>
    </row>
    <row r="2" spans="1:23" s="14" customFormat="1" ht="12.75" hidden="1" customHeight="1" x14ac:dyDescent="0.3">
      <c r="A2" s="59"/>
      <c r="B2" s="32" t="s">
        <v>83</v>
      </c>
      <c r="C2" s="6">
        <v>2025</v>
      </c>
      <c r="D2" s="77" t="s">
        <v>70</v>
      </c>
      <c r="E2" s="41" t="s">
        <v>60</v>
      </c>
      <c r="F2" s="44" t="s">
        <v>62</v>
      </c>
      <c r="G2" s="36" t="s">
        <v>96</v>
      </c>
      <c r="H2" s="36" t="s">
        <v>97</v>
      </c>
      <c r="I2" s="36" t="s">
        <v>98</v>
      </c>
      <c r="J2" s="36" t="s">
        <v>100</v>
      </c>
      <c r="K2" s="36" t="s">
        <v>101</v>
      </c>
      <c r="L2" s="36" t="s">
        <v>102</v>
      </c>
      <c r="M2" s="36" t="s">
        <v>103</v>
      </c>
      <c r="N2" s="36" t="s">
        <v>104</v>
      </c>
      <c r="O2" s="36" t="s">
        <v>105</v>
      </c>
      <c r="P2" s="36" t="s">
        <v>106</v>
      </c>
      <c r="Q2" s="36" t="s">
        <v>107</v>
      </c>
      <c r="R2" s="44" t="s">
        <v>449</v>
      </c>
      <c r="S2" s="44" t="s">
        <v>58</v>
      </c>
      <c r="T2" s="36" t="s">
        <v>64</v>
      </c>
      <c r="U2" s="110" t="s">
        <v>66</v>
      </c>
    </row>
    <row r="3" spans="1:23" s="14" customFormat="1" ht="12.75" hidden="1" customHeight="1" x14ac:dyDescent="0.3">
      <c r="A3" s="60" t="s">
        <v>166</v>
      </c>
      <c r="B3" s="11" t="s">
        <v>0</v>
      </c>
      <c r="C3" s="7" t="s">
        <v>57</v>
      </c>
      <c r="D3" s="78" t="s">
        <v>59</v>
      </c>
      <c r="E3" s="42" t="s">
        <v>61</v>
      </c>
      <c r="F3" s="45" t="s">
        <v>63</v>
      </c>
      <c r="G3" s="37" t="s">
        <v>63</v>
      </c>
      <c r="H3" s="37" t="s">
        <v>63</v>
      </c>
      <c r="I3" s="37" t="s">
        <v>99</v>
      </c>
      <c r="J3" s="37" t="s">
        <v>99</v>
      </c>
      <c r="K3" s="37" t="s">
        <v>99</v>
      </c>
      <c r="L3" s="37" t="s">
        <v>99</v>
      </c>
      <c r="M3" s="37" t="s">
        <v>99</v>
      </c>
      <c r="N3" s="37" t="s">
        <v>99</v>
      </c>
      <c r="O3" s="37" t="s">
        <v>99</v>
      </c>
      <c r="P3" s="37" t="s">
        <v>99</v>
      </c>
      <c r="Q3" s="37" t="s">
        <v>99</v>
      </c>
      <c r="R3" s="45" t="s">
        <v>450</v>
      </c>
      <c r="S3" s="45" t="s">
        <v>15</v>
      </c>
      <c r="T3" s="37" t="s">
        <v>65</v>
      </c>
      <c r="U3" s="111" t="s">
        <v>67</v>
      </c>
    </row>
    <row r="4" spans="1:23" ht="12.75" hidden="1" customHeight="1" x14ac:dyDescent="0.25">
      <c r="A4" s="61" t="s">
        <v>206</v>
      </c>
      <c r="B4" s="8" t="s">
        <v>109</v>
      </c>
      <c r="C4" s="28">
        <v>2068485.68</v>
      </c>
      <c r="D4" s="20"/>
      <c r="E4" s="20">
        <f t="shared" ref="E4:E21" si="0">SUM(C4:D4)</f>
        <v>2068485.68</v>
      </c>
      <c r="F4" s="20">
        <v>1222537.71</v>
      </c>
      <c r="G4" s="20">
        <v>344618.51</v>
      </c>
      <c r="H4" s="20">
        <v>-986.8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>
        <f t="shared" ref="S4:S21" si="1">SUM(F4:R4)</f>
        <v>1566169.42</v>
      </c>
      <c r="T4" s="20">
        <f t="shared" ref="T4:T21" si="2">SUM(S4-E4)</f>
        <v>-502316.26</v>
      </c>
      <c r="U4" s="71">
        <f>S4/E4</f>
        <v>0.7571574873073329</v>
      </c>
      <c r="W4" s="26"/>
    </row>
    <row r="5" spans="1:23" ht="12.75" hidden="1" customHeight="1" x14ac:dyDescent="0.25">
      <c r="A5" s="61" t="s">
        <v>130</v>
      </c>
      <c r="B5" s="8" t="s">
        <v>110</v>
      </c>
      <c r="C5" s="28">
        <v>200000</v>
      </c>
      <c r="D5" s="20"/>
      <c r="E5" s="20">
        <f t="shared" si="0"/>
        <v>200000</v>
      </c>
      <c r="F5" s="20">
        <v>17842.07</v>
      </c>
      <c r="G5" s="20">
        <v>21548.65</v>
      </c>
      <c r="H5" s="20">
        <v>-41143.33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>
        <f t="shared" si="1"/>
        <v>-1752.6100000000006</v>
      </c>
      <c r="T5" s="20">
        <f t="shared" si="2"/>
        <v>-201752.61</v>
      </c>
      <c r="U5" s="71">
        <f>S5/E5</f>
        <v>-8.7630500000000031E-3</v>
      </c>
      <c r="W5" s="26"/>
    </row>
    <row r="6" spans="1:23" ht="12.75" hidden="1" customHeight="1" x14ac:dyDescent="0.25">
      <c r="A6" s="61" t="s">
        <v>207</v>
      </c>
      <c r="B6" s="8" t="s">
        <v>111</v>
      </c>
      <c r="C6" s="28">
        <v>115000</v>
      </c>
      <c r="D6" s="20"/>
      <c r="E6" s="20">
        <f t="shared" si="0"/>
        <v>115000</v>
      </c>
      <c r="F6" s="20">
        <v>19051.8</v>
      </c>
      <c r="G6" s="20">
        <v>11151.61</v>
      </c>
      <c r="H6" s="20">
        <v>-48192.84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f t="shared" si="1"/>
        <v>-17989.429999999997</v>
      </c>
      <c r="T6" s="20">
        <f t="shared" si="2"/>
        <v>-132989.43</v>
      </c>
      <c r="U6" s="71">
        <f>S6/E6</f>
        <v>-0.15642982608695649</v>
      </c>
    </row>
    <row r="7" spans="1:23" ht="12.75" hidden="1" customHeight="1" x14ac:dyDescent="0.25">
      <c r="A7" s="61" t="s">
        <v>483</v>
      </c>
      <c r="B7" s="8" t="s">
        <v>482</v>
      </c>
      <c r="C7" s="28">
        <v>60000</v>
      </c>
      <c r="D7" s="20"/>
      <c r="E7" s="20">
        <f t="shared" si="0"/>
        <v>60000</v>
      </c>
      <c r="F7" s="107">
        <v>4000</v>
      </c>
      <c r="G7" s="107">
        <v>2000</v>
      </c>
      <c r="H7" s="107">
        <v>2000</v>
      </c>
      <c r="I7" s="107"/>
      <c r="J7" s="107"/>
      <c r="K7" s="107"/>
      <c r="L7" s="107"/>
      <c r="M7" s="107"/>
      <c r="N7" s="20"/>
      <c r="O7" s="20"/>
      <c r="P7" s="20"/>
      <c r="Q7" s="20"/>
      <c r="R7" s="20"/>
      <c r="S7" s="20">
        <f t="shared" si="1"/>
        <v>8000</v>
      </c>
      <c r="T7" s="20">
        <f t="shared" si="2"/>
        <v>-52000</v>
      </c>
      <c r="U7" s="71"/>
    </row>
    <row r="8" spans="1:23" ht="12.75" hidden="1" customHeight="1" x14ac:dyDescent="0.25">
      <c r="A8" s="61" t="s">
        <v>131</v>
      </c>
      <c r="B8" s="8" t="s">
        <v>88</v>
      </c>
      <c r="C8" s="28">
        <v>85000</v>
      </c>
      <c r="D8" s="20"/>
      <c r="E8" s="20">
        <f t="shared" si="0"/>
        <v>85000</v>
      </c>
      <c r="F8" s="107">
        <v>7375</v>
      </c>
      <c r="G8" s="107">
        <v>8250.35</v>
      </c>
      <c r="H8" s="119">
        <v>11300</v>
      </c>
      <c r="I8" s="107"/>
      <c r="J8" s="107"/>
      <c r="K8" s="107"/>
      <c r="L8" s="107"/>
      <c r="M8" s="107"/>
      <c r="N8" s="20"/>
      <c r="O8" s="20"/>
      <c r="P8" s="20"/>
      <c r="Q8" s="20"/>
      <c r="R8" s="20"/>
      <c r="S8" s="20">
        <f t="shared" si="1"/>
        <v>26925.35</v>
      </c>
      <c r="T8" s="20">
        <f t="shared" si="2"/>
        <v>-58074.65</v>
      </c>
      <c r="U8" s="71">
        <f>S8/E8</f>
        <v>0.31676882352941177</v>
      </c>
    </row>
    <row r="9" spans="1:23" ht="12.75" hidden="1" customHeight="1" x14ac:dyDescent="0.25">
      <c r="A9" s="61" t="s">
        <v>208</v>
      </c>
      <c r="B9" s="8" t="s">
        <v>134</v>
      </c>
      <c r="C9" s="28">
        <v>150</v>
      </c>
      <c r="D9" s="20"/>
      <c r="E9" s="20">
        <f t="shared" si="0"/>
        <v>150</v>
      </c>
      <c r="F9" s="107"/>
      <c r="G9" s="107"/>
      <c r="H9" s="107">
        <v>150</v>
      </c>
      <c r="I9" s="107"/>
      <c r="J9" s="107"/>
      <c r="K9" s="107"/>
      <c r="L9" s="107"/>
      <c r="M9" s="107"/>
      <c r="N9" s="20"/>
      <c r="O9" s="20"/>
      <c r="P9" s="20"/>
      <c r="Q9" s="20"/>
      <c r="R9" s="20"/>
      <c r="S9" s="20">
        <f t="shared" si="1"/>
        <v>150</v>
      </c>
      <c r="T9" s="20">
        <f t="shared" si="2"/>
        <v>0</v>
      </c>
      <c r="U9" s="71">
        <f>S9/E9</f>
        <v>1</v>
      </c>
    </row>
    <row r="10" spans="1:23" ht="12.75" hidden="1" customHeight="1" x14ac:dyDescent="0.25">
      <c r="A10" s="61" t="s">
        <v>443</v>
      </c>
      <c r="B10" s="8" t="s">
        <v>445</v>
      </c>
      <c r="C10" s="28">
        <v>3000</v>
      </c>
      <c r="D10" s="20"/>
      <c r="E10" s="20">
        <f t="shared" si="0"/>
        <v>3000</v>
      </c>
      <c r="F10" s="107">
        <v>350</v>
      </c>
      <c r="G10" s="107">
        <v>200</v>
      </c>
      <c r="H10" s="107">
        <v>150</v>
      </c>
      <c r="I10" s="107"/>
      <c r="J10" s="107"/>
      <c r="K10" s="107"/>
      <c r="L10" s="107"/>
      <c r="M10" s="107"/>
      <c r="N10" s="20"/>
      <c r="O10" s="20"/>
      <c r="P10" s="20"/>
      <c r="Q10" s="20"/>
      <c r="R10" s="20"/>
      <c r="S10" s="20">
        <f t="shared" si="1"/>
        <v>700</v>
      </c>
      <c r="T10" s="20">
        <f t="shared" si="2"/>
        <v>-2300</v>
      </c>
      <c r="U10" s="71">
        <f>S10/E10</f>
        <v>0.23333333333333334</v>
      </c>
    </row>
    <row r="11" spans="1:23" ht="12.75" hidden="1" customHeight="1" x14ac:dyDescent="0.25">
      <c r="A11" s="61" t="s">
        <v>446</v>
      </c>
      <c r="B11" s="8" t="s">
        <v>444</v>
      </c>
      <c r="C11" s="28">
        <v>2000</v>
      </c>
      <c r="D11" s="20"/>
      <c r="E11" s="20">
        <f t="shared" si="0"/>
        <v>2000</v>
      </c>
      <c r="F11" s="107">
        <v>159.6</v>
      </c>
      <c r="G11" s="107">
        <v>179.55</v>
      </c>
      <c r="H11" s="107">
        <v>242.25</v>
      </c>
      <c r="I11" s="107"/>
      <c r="J11" s="107"/>
      <c r="K11" s="107"/>
      <c r="L11" s="107"/>
      <c r="M11" s="107"/>
      <c r="N11" s="20"/>
      <c r="O11" s="20"/>
      <c r="P11" s="20"/>
      <c r="Q11" s="20"/>
      <c r="R11" s="20"/>
      <c r="S11" s="20">
        <f t="shared" si="1"/>
        <v>581.4</v>
      </c>
      <c r="T11" s="20">
        <f t="shared" si="2"/>
        <v>-1418.6</v>
      </c>
      <c r="U11" s="71">
        <f>S11/E11</f>
        <v>0.29070000000000001</v>
      </c>
    </row>
    <row r="12" spans="1:23" ht="13.4" hidden="1" customHeight="1" x14ac:dyDescent="0.25">
      <c r="A12" s="61" t="s">
        <v>193</v>
      </c>
      <c r="B12" s="8" t="s">
        <v>416</v>
      </c>
      <c r="C12" s="28">
        <v>0</v>
      </c>
      <c r="D12" s="20"/>
      <c r="E12" s="20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f t="shared" si="1"/>
        <v>0</v>
      </c>
      <c r="T12" s="20">
        <f t="shared" si="2"/>
        <v>0</v>
      </c>
      <c r="U12" s="71"/>
    </row>
    <row r="13" spans="1:23" ht="12.75" hidden="1" customHeight="1" x14ac:dyDescent="0.25">
      <c r="A13" s="61" t="s">
        <v>209</v>
      </c>
      <c r="B13" s="8" t="s">
        <v>415</v>
      </c>
      <c r="C13" s="28">
        <v>0</v>
      </c>
      <c r="D13" s="20"/>
      <c r="E13" s="20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f t="shared" si="1"/>
        <v>0</v>
      </c>
      <c r="T13" s="20">
        <f t="shared" si="2"/>
        <v>0</v>
      </c>
      <c r="U13" s="71"/>
    </row>
    <row r="14" spans="1:23" ht="12.75" hidden="1" customHeight="1" x14ac:dyDescent="0.25">
      <c r="A14" s="61" t="s">
        <v>194</v>
      </c>
      <c r="B14" s="8" t="s">
        <v>395</v>
      </c>
      <c r="C14" s="28">
        <v>0</v>
      </c>
      <c r="D14" s="20"/>
      <c r="E14" s="20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f t="shared" si="1"/>
        <v>0</v>
      </c>
      <c r="T14" s="20">
        <f t="shared" si="2"/>
        <v>0</v>
      </c>
      <c r="U14" s="71"/>
    </row>
    <row r="15" spans="1:23" ht="12.75" hidden="1" customHeight="1" x14ac:dyDescent="0.25">
      <c r="A15" s="61" t="s">
        <v>220</v>
      </c>
      <c r="B15" s="8" t="s">
        <v>474</v>
      </c>
      <c r="C15" s="28">
        <v>0</v>
      </c>
      <c r="D15" s="20"/>
      <c r="E15" s="20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f t="shared" si="1"/>
        <v>0</v>
      </c>
      <c r="T15" s="20">
        <f t="shared" si="2"/>
        <v>0</v>
      </c>
      <c r="U15" s="71"/>
    </row>
    <row r="16" spans="1:23" ht="12.75" hidden="1" customHeight="1" x14ac:dyDescent="0.25">
      <c r="A16" s="61" t="s">
        <v>475</v>
      </c>
      <c r="B16" s="8" t="s">
        <v>476</v>
      </c>
      <c r="C16" s="28">
        <v>0</v>
      </c>
      <c r="D16" s="20"/>
      <c r="E16" s="20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>
        <f t="shared" si="1"/>
        <v>0</v>
      </c>
      <c r="T16" s="20">
        <f t="shared" si="2"/>
        <v>0</v>
      </c>
      <c r="U16" s="71"/>
    </row>
    <row r="17" spans="1:21" ht="12.75" hidden="1" customHeight="1" x14ac:dyDescent="0.25">
      <c r="A17" s="61" t="s">
        <v>195</v>
      </c>
      <c r="B17" s="8" t="s">
        <v>84</v>
      </c>
      <c r="C17" s="28">
        <v>1800</v>
      </c>
      <c r="D17" s="20"/>
      <c r="E17" s="20">
        <f t="shared" si="0"/>
        <v>1800</v>
      </c>
      <c r="F17" s="107">
        <v>75</v>
      </c>
      <c r="G17" s="107">
        <v>160</v>
      </c>
      <c r="H17" s="107">
        <v>140</v>
      </c>
      <c r="I17" s="107"/>
      <c r="J17" s="107"/>
      <c r="K17" s="107"/>
      <c r="L17" s="107"/>
      <c r="M17" s="107"/>
      <c r="N17" s="20"/>
      <c r="O17" s="20"/>
      <c r="P17" s="20"/>
      <c r="Q17" s="20"/>
      <c r="R17" s="20"/>
      <c r="S17" s="20">
        <f t="shared" si="1"/>
        <v>375</v>
      </c>
      <c r="T17" s="20">
        <f t="shared" si="2"/>
        <v>-1425</v>
      </c>
      <c r="U17" s="71">
        <f>S17/E17</f>
        <v>0.20833333333333334</v>
      </c>
    </row>
    <row r="18" spans="1:21" ht="12.75" hidden="1" customHeight="1" x14ac:dyDescent="0.25">
      <c r="A18" s="61" t="s">
        <v>210</v>
      </c>
      <c r="B18" s="8" t="s">
        <v>1</v>
      </c>
      <c r="C18" s="28">
        <v>56000</v>
      </c>
      <c r="D18" s="20"/>
      <c r="E18" s="20">
        <f t="shared" si="0"/>
        <v>56000</v>
      </c>
      <c r="F18" s="107">
        <v>8501.89</v>
      </c>
      <c r="G18" s="107">
        <v>1340.04</v>
      </c>
      <c r="H18" s="107">
        <v>1218.1099999999999</v>
      </c>
      <c r="I18" s="107"/>
      <c r="J18" s="107"/>
      <c r="K18" s="107"/>
      <c r="L18" s="107"/>
      <c r="M18" s="107"/>
      <c r="N18" s="20"/>
      <c r="O18" s="20"/>
      <c r="P18" s="20"/>
      <c r="Q18" s="20"/>
      <c r="R18" s="20"/>
      <c r="S18" s="20">
        <f t="shared" si="1"/>
        <v>11060.04</v>
      </c>
      <c r="T18" s="20">
        <f t="shared" si="2"/>
        <v>-44939.96</v>
      </c>
      <c r="U18" s="71">
        <f>S18/E18</f>
        <v>0.19750071428571431</v>
      </c>
    </row>
    <row r="19" spans="1:21" ht="12.75" hidden="1" customHeight="1" x14ac:dyDescent="0.25">
      <c r="A19" s="61" t="s">
        <v>211</v>
      </c>
      <c r="B19" s="8" t="s">
        <v>2</v>
      </c>
      <c r="C19" s="28">
        <v>900</v>
      </c>
      <c r="D19" s="20"/>
      <c r="E19" s="20">
        <f t="shared" si="0"/>
        <v>900</v>
      </c>
      <c r="F19" s="107">
        <v>200</v>
      </c>
      <c r="G19" s="107"/>
      <c r="H19" s="107">
        <v>0</v>
      </c>
      <c r="I19" s="107"/>
      <c r="J19" s="107"/>
      <c r="K19" s="107"/>
      <c r="L19" s="107"/>
      <c r="M19" s="107"/>
      <c r="N19" s="20"/>
      <c r="O19" s="20"/>
      <c r="P19" s="20"/>
      <c r="Q19" s="20"/>
      <c r="R19" s="20"/>
      <c r="S19" s="20">
        <f t="shared" si="1"/>
        <v>200</v>
      </c>
      <c r="T19" s="20">
        <f t="shared" si="2"/>
        <v>-700</v>
      </c>
      <c r="U19" s="71">
        <f>S19/E19</f>
        <v>0.22222222222222221</v>
      </c>
    </row>
    <row r="20" spans="1:21" ht="12.75" hidden="1" customHeight="1" x14ac:dyDescent="0.25">
      <c r="A20" s="61" t="s">
        <v>212</v>
      </c>
      <c r="B20" s="8" t="s">
        <v>453</v>
      </c>
      <c r="C20" s="28">
        <v>0</v>
      </c>
      <c r="D20" s="20"/>
      <c r="E20" s="20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>
        <f t="shared" si="1"/>
        <v>0</v>
      </c>
      <c r="T20" s="20">
        <f t="shared" si="2"/>
        <v>0</v>
      </c>
      <c r="U20" s="71"/>
    </row>
    <row r="21" spans="1:21" ht="12.75" hidden="1" customHeight="1" x14ac:dyDescent="0.25">
      <c r="A21" s="61" t="s">
        <v>451</v>
      </c>
      <c r="B21" s="8" t="s">
        <v>452</v>
      </c>
      <c r="C21" s="21">
        <v>0</v>
      </c>
      <c r="D21" s="20"/>
      <c r="E21" s="20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f t="shared" si="1"/>
        <v>0</v>
      </c>
      <c r="T21" s="20">
        <f t="shared" si="2"/>
        <v>0</v>
      </c>
      <c r="U21" s="71"/>
    </row>
    <row r="22" spans="1:21" s="14" customFormat="1" ht="12.75" hidden="1" customHeight="1" x14ac:dyDescent="0.3">
      <c r="A22" s="59"/>
      <c r="B22" s="19" t="s">
        <v>545</v>
      </c>
      <c r="C22" s="25">
        <f t="shared" ref="C22:T22" si="3">SUM(C4:C21)</f>
        <v>2592335.6799999997</v>
      </c>
      <c r="D22" s="25">
        <f t="shared" si="3"/>
        <v>0</v>
      </c>
      <c r="E22" s="25">
        <f t="shared" si="3"/>
        <v>2592335.6799999997</v>
      </c>
      <c r="F22" s="25">
        <f t="shared" si="3"/>
        <v>1280093.07</v>
      </c>
      <c r="G22" s="25">
        <f t="shared" si="3"/>
        <v>389448.70999999996</v>
      </c>
      <c r="H22" s="25">
        <f t="shared" si="3"/>
        <v>-75122.61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1594419.17</v>
      </c>
      <c r="T22" s="25">
        <f t="shared" si="3"/>
        <v>-997916.51</v>
      </c>
      <c r="U22" s="89">
        <f>S22/E22</f>
        <v>0.61505119969648381</v>
      </c>
    </row>
    <row r="23" spans="1:21" ht="12.75" hidden="1" customHeight="1" x14ac:dyDescent="0.25">
      <c r="B23" s="9" t="s">
        <v>93</v>
      </c>
      <c r="C23" s="28">
        <v>-25923.360000000001</v>
      </c>
      <c r="D23" s="20"/>
      <c r="E23" s="20"/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/>
      <c r="S23" s="20">
        <f>SUM(F23:Q23)</f>
        <v>0</v>
      </c>
      <c r="T23" s="20">
        <f>SUM(S23-E23)</f>
        <v>0</v>
      </c>
      <c r="U23" s="71" t="e">
        <f>S23/E23</f>
        <v>#DIV/0!</v>
      </c>
    </row>
    <row r="24" spans="1:21" ht="12.75" hidden="1" customHeight="1" x14ac:dyDescent="0.25">
      <c r="B24" s="9" t="s">
        <v>543</v>
      </c>
      <c r="C24" s="27"/>
      <c r="D24" s="20"/>
      <c r="E24" s="20"/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/>
      <c r="S24" s="20">
        <f>SUM(F24:Q24)</f>
        <v>0</v>
      </c>
      <c r="T24" s="20">
        <v>0</v>
      </c>
      <c r="U24" s="71"/>
    </row>
    <row r="25" spans="1:21" s="14" customFormat="1" ht="12.75" hidden="1" customHeight="1" x14ac:dyDescent="0.3">
      <c r="A25" s="59"/>
      <c r="B25" s="19" t="s">
        <v>3</v>
      </c>
      <c r="C25" s="25">
        <f t="shared" ref="C25:T25" si="4">SUM(C22:C24)</f>
        <v>2566412.3199999998</v>
      </c>
      <c r="D25" s="25">
        <f t="shared" si="4"/>
        <v>0</v>
      </c>
      <c r="E25" s="25">
        <f t="shared" si="4"/>
        <v>2592335.6799999997</v>
      </c>
      <c r="F25" s="25">
        <f t="shared" si="4"/>
        <v>1280093.07</v>
      </c>
      <c r="G25" s="25">
        <f t="shared" si="4"/>
        <v>389448.70999999996</v>
      </c>
      <c r="H25" s="25">
        <f t="shared" si="4"/>
        <v>-75122.61</v>
      </c>
      <c r="I25" s="25">
        <f t="shared" si="4"/>
        <v>0</v>
      </c>
      <c r="J25" s="25">
        <f t="shared" si="4"/>
        <v>0</v>
      </c>
      <c r="K25" s="25">
        <f t="shared" si="4"/>
        <v>0</v>
      </c>
      <c r="L25" s="25">
        <f t="shared" si="4"/>
        <v>0</v>
      </c>
      <c r="M25" s="25">
        <f t="shared" si="4"/>
        <v>0</v>
      </c>
      <c r="N25" s="25">
        <f t="shared" si="4"/>
        <v>0</v>
      </c>
      <c r="O25" s="25">
        <f t="shared" si="4"/>
        <v>0</v>
      </c>
      <c r="P25" s="25">
        <f t="shared" si="4"/>
        <v>0</v>
      </c>
      <c r="Q25" s="25">
        <f t="shared" si="4"/>
        <v>0</v>
      </c>
      <c r="R25" s="25">
        <f t="shared" si="4"/>
        <v>0</v>
      </c>
      <c r="S25" s="25">
        <f t="shared" si="4"/>
        <v>1594419.17</v>
      </c>
      <c r="T25" s="25">
        <f t="shared" si="4"/>
        <v>-997916.51</v>
      </c>
      <c r="U25" s="89">
        <f>S25/E25</f>
        <v>0.61505119969648381</v>
      </c>
    </row>
    <row r="26" spans="1:21" ht="12.75" hidden="1" customHeight="1" x14ac:dyDescent="0.3">
      <c r="B26" s="3"/>
      <c r="C26" s="10"/>
      <c r="E26" s="98" t="s">
        <v>549</v>
      </c>
      <c r="F26" s="100">
        <v>1274254.0299999998</v>
      </c>
      <c r="G26" s="100">
        <v>328105.02</v>
      </c>
      <c r="H26" s="100">
        <v>178303.04</v>
      </c>
      <c r="I26" s="100">
        <v>206260.55000000002</v>
      </c>
      <c r="J26" s="100">
        <v>115426.14</v>
      </c>
      <c r="K26" s="100">
        <v>68229.36</v>
      </c>
      <c r="L26" s="100">
        <v>74907.69</v>
      </c>
      <c r="M26" s="100">
        <v>51659.56</v>
      </c>
      <c r="N26" s="100">
        <v>46141.380000000005</v>
      </c>
      <c r="O26" s="100">
        <v>44323.890000000007</v>
      </c>
      <c r="P26" s="100">
        <v>138563.93000000002</v>
      </c>
      <c r="Q26" s="100">
        <v>71260.58</v>
      </c>
      <c r="R26" s="100"/>
      <c r="S26" s="100">
        <f>SUM(F26:G26)</f>
        <v>1602359.0499999998</v>
      </c>
      <c r="T26" s="26"/>
      <c r="U26" s="90"/>
    </row>
    <row r="27" spans="1:21" ht="12.75" hidden="1" customHeight="1" x14ac:dyDescent="0.25">
      <c r="C27" s="10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1" s="14" customFormat="1" ht="12.75" hidden="1" customHeight="1" x14ac:dyDescent="0.3">
      <c r="A28" s="59"/>
      <c r="C28" s="6">
        <v>2025</v>
      </c>
      <c r="D28" s="77" t="s">
        <v>70</v>
      </c>
      <c r="E28" s="41" t="s">
        <v>60</v>
      </c>
      <c r="F28" s="44" t="s">
        <v>62</v>
      </c>
      <c r="G28" s="36" t="s">
        <v>96</v>
      </c>
      <c r="H28" s="36" t="s">
        <v>97</v>
      </c>
      <c r="I28" s="36" t="s">
        <v>98</v>
      </c>
      <c r="J28" s="36" t="s">
        <v>100</v>
      </c>
      <c r="K28" s="36" t="s">
        <v>101</v>
      </c>
      <c r="L28" s="36" t="s">
        <v>102</v>
      </c>
      <c r="M28" s="36" t="s">
        <v>103</v>
      </c>
      <c r="N28" s="36" t="s">
        <v>104</v>
      </c>
      <c r="O28" s="36" t="s">
        <v>105</v>
      </c>
      <c r="P28" s="36" t="s">
        <v>106</v>
      </c>
      <c r="Q28" s="36" t="s">
        <v>107</v>
      </c>
      <c r="R28" s="44" t="s">
        <v>449</v>
      </c>
      <c r="S28" s="44" t="s">
        <v>58</v>
      </c>
      <c r="T28" s="36" t="s">
        <v>64</v>
      </c>
      <c r="U28" s="110" t="s">
        <v>66</v>
      </c>
    </row>
    <row r="29" spans="1:21" s="14" customFormat="1" ht="12.75" hidden="1" customHeight="1" x14ac:dyDescent="0.3">
      <c r="A29" s="60" t="s">
        <v>166</v>
      </c>
      <c r="B29" s="11" t="s">
        <v>72</v>
      </c>
      <c r="C29" s="7" t="s">
        <v>57</v>
      </c>
      <c r="D29" s="78" t="s">
        <v>59</v>
      </c>
      <c r="E29" s="42" t="s">
        <v>61</v>
      </c>
      <c r="F29" s="45" t="s">
        <v>63</v>
      </c>
      <c r="G29" s="37" t="s">
        <v>63</v>
      </c>
      <c r="H29" s="37" t="s">
        <v>63</v>
      </c>
      <c r="I29" s="37" t="s">
        <v>99</v>
      </c>
      <c r="J29" s="37" t="s">
        <v>99</v>
      </c>
      <c r="K29" s="37" t="s">
        <v>99</v>
      </c>
      <c r="L29" s="37" t="s">
        <v>99</v>
      </c>
      <c r="M29" s="37" t="s">
        <v>99</v>
      </c>
      <c r="N29" s="37" t="s">
        <v>99</v>
      </c>
      <c r="O29" s="37" t="s">
        <v>99</v>
      </c>
      <c r="P29" s="37" t="s">
        <v>99</v>
      </c>
      <c r="Q29" s="37" t="s">
        <v>99</v>
      </c>
      <c r="R29" s="45" t="s">
        <v>450</v>
      </c>
      <c r="S29" s="45" t="s">
        <v>15</v>
      </c>
      <c r="T29" s="37" t="s">
        <v>65</v>
      </c>
      <c r="U29" s="111" t="s">
        <v>67</v>
      </c>
    </row>
    <row r="30" spans="1:21" ht="12.75" hidden="1" customHeight="1" x14ac:dyDescent="0.25">
      <c r="A30" s="61" t="s">
        <v>234</v>
      </c>
      <c r="B30" s="8" t="s">
        <v>5</v>
      </c>
      <c r="C30" s="21">
        <v>10000</v>
      </c>
      <c r="D30" s="20"/>
      <c r="E30" s="75">
        <f t="shared" ref="E30:E61" si="5">SUM(C30:D30)</f>
        <v>10000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ref="S30:S61" si="6">SUM(F30:R30)</f>
        <v>0</v>
      </c>
      <c r="T30" s="20">
        <f t="shared" ref="T30:T61" si="7">SUM(S30-E30)</f>
        <v>-10000</v>
      </c>
      <c r="U30" s="71">
        <f>S30/E30</f>
        <v>0</v>
      </c>
    </row>
    <row r="31" spans="1:21" ht="12.75" hidden="1" customHeight="1" x14ac:dyDescent="0.25">
      <c r="A31" s="61" t="s">
        <v>235</v>
      </c>
      <c r="B31" s="8" t="s">
        <v>6</v>
      </c>
      <c r="C31" s="21"/>
      <c r="D31" s="20"/>
      <c r="E31" s="75">
        <f t="shared" si="5"/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>
        <f t="shared" si="6"/>
        <v>0</v>
      </c>
      <c r="T31" s="20">
        <f t="shared" si="7"/>
        <v>0</v>
      </c>
      <c r="U31" s="71"/>
    </row>
    <row r="32" spans="1:21" ht="12.75" hidden="1" customHeight="1" x14ac:dyDescent="0.25">
      <c r="A32" s="61" t="s">
        <v>149</v>
      </c>
      <c r="B32" s="8" t="s">
        <v>437</v>
      </c>
      <c r="C32" s="21">
        <v>0</v>
      </c>
      <c r="D32" s="20"/>
      <c r="E32" s="75">
        <f t="shared" si="5"/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>
        <f t="shared" si="6"/>
        <v>0</v>
      </c>
      <c r="T32" s="20">
        <f t="shared" si="7"/>
        <v>0</v>
      </c>
      <c r="U32" s="71"/>
    </row>
    <row r="33" spans="1:21" ht="12.75" hidden="1" customHeight="1" x14ac:dyDescent="0.25">
      <c r="A33" s="61" t="s">
        <v>236</v>
      </c>
      <c r="B33" s="8" t="s">
        <v>170</v>
      </c>
      <c r="C33" s="21">
        <v>0</v>
      </c>
      <c r="D33" s="20"/>
      <c r="E33" s="75">
        <f t="shared" si="5"/>
        <v>0</v>
      </c>
      <c r="F33" s="20">
        <v>-225</v>
      </c>
      <c r="G33" s="20">
        <v>-5</v>
      </c>
      <c r="H33" s="20">
        <v>10.09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>
        <f t="shared" si="6"/>
        <v>-219.91</v>
      </c>
      <c r="T33" s="20">
        <f t="shared" si="7"/>
        <v>-219.91</v>
      </c>
      <c r="U33" s="71" t="e">
        <f>S33/E33</f>
        <v>#DIV/0!</v>
      </c>
    </row>
    <row r="34" spans="1:21" ht="12.75" hidden="1" customHeight="1" x14ac:dyDescent="0.25">
      <c r="A34" s="61" t="s">
        <v>439</v>
      </c>
      <c r="B34" s="8" t="s">
        <v>440</v>
      </c>
      <c r="C34" s="21">
        <v>25000</v>
      </c>
      <c r="D34" s="20"/>
      <c r="E34" s="75">
        <f t="shared" si="5"/>
        <v>25000</v>
      </c>
      <c r="F34" s="20"/>
      <c r="G34" s="20"/>
      <c r="H34" s="20">
        <v>-60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>
        <f t="shared" si="6"/>
        <v>-60</v>
      </c>
      <c r="T34" s="20">
        <f t="shared" si="7"/>
        <v>-25060</v>
      </c>
      <c r="U34" s="71">
        <f>S34/E34</f>
        <v>-2.3999999999999998E-3</v>
      </c>
    </row>
    <row r="35" spans="1:21" ht="12.75" hidden="1" customHeight="1" x14ac:dyDescent="0.25">
      <c r="A35" s="61" t="s">
        <v>257</v>
      </c>
      <c r="B35" s="8" t="s">
        <v>135</v>
      </c>
      <c r="C35" s="21">
        <v>8025</v>
      </c>
      <c r="D35" s="20"/>
      <c r="E35" s="75">
        <f t="shared" si="5"/>
        <v>8025</v>
      </c>
      <c r="F35" s="20">
        <v>1015.43</v>
      </c>
      <c r="G35" s="20">
        <v>801.32</v>
      </c>
      <c r="H35" s="20"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f t="shared" si="6"/>
        <v>1816.75</v>
      </c>
      <c r="T35" s="20">
        <f t="shared" si="7"/>
        <v>-6208.25</v>
      </c>
      <c r="U35" s="71">
        <f>S35/E35</f>
        <v>0.22638629283489098</v>
      </c>
    </row>
    <row r="36" spans="1:21" ht="12.75" hidden="1" customHeight="1" x14ac:dyDescent="0.25">
      <c r="A36" s="61" t="s">
        <v>199</v>
      </c>
      <c r="B36" s="8" t="s">
        <v>382</v>
      </c>
      <c r="C36" s="21">
        <v>0</v>
      </c>
      <c r="D36" s="20"/>
      <c r="E36" s="75">
        <f t="shared" si="5"/>
        <v>0</v>
      </c>
      <c r="F36" s="20"/>
      <c r="G36" s="20">
        <v>-0.5</v>
      </c>
      <c r="H36" s="20">
        <v>821.79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>
        <f t="shared" si="6"/>
        <v>821.29</v>
      </c>
      <c r="T36" s="20">
        <f t="shared" si="7"/>
        <v>821.29</v>
      </c>
      <c r="U36" s="71"/>
    </row>
    <row r="37" spans="1:21" ht="12.75" hidden="1" customHeight="1" x14ac:dyDescent="0.25">
      <c r="A37" s="62" t="s">
        <v>200</v>
      </c>
      <c r="B37" s="8" t="s">
        <v>95</v>
      </c>
      <c r="C37" s="21">
        <v>7700</v>
      </c>
      <c r="D37" s="20"/>
      <c r="E37" s="75">
        <f t="shared" si="5"/>
        <v>7700</v>
      </c>
      <c r="F37" s="20">
        <v>455</v>
      </c>
      <c r="G37" s="20">
        <v>6.24</v>
      </c>
      <c r="H37" s="20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>
        <f t="shared" si="6"/>
        <v>461.24</v>
      </c>
      <c r="T37" s="20">
        <f t="shared" si="7"/>
        <v>-7238.76</v>
      </c>
      <c r="U37" s="71">
        <f t="shared" ref="U37:U49" si="8">S37/E37</f>
        <v>5.9901298701298705E-2</v>
      </c>
    </row>
    <row r="38" spans="1:21" ht="12.75" hidden="1" customHeight="1" x14ac:dyDescent="0.25">
      <c r="A38" s="61" t="s">
        <v>237</v>
      </c>
      <c r="B38" s="8" t="s">
        <v>465</v>
      </c>
      <c r="C38" s="21">
        <v>5000</v>
      </c>
      <c r="D38" s="20"/>
      <c r="E38" s="75">
        <f t="shared" si="5"/>
        <v>5000</v>
      </c>
      <c r="F38" s="20">
        <v>-1577.89</v>
      </c>
      <c r="G38" s="20">
        <v>1775.18</v>
      </c>
      <c r="H38" s="20"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>
        <f t="shared" si="6"/>
        <v>197.28999999999996</v>
      </c>
      <c r="T38" s="20">
        <f t="shared" si="7"/>
        <v>-4802.71</v>
      </c>
      <c r="U38" s="71">
        <f t="shared" si="8"/>
        <v>3.9457999999999993E-2</v>
      </c>
    </row>
    <row r="39" spans="1:21" ht="12.75" hidden="1" customHeight="1" x14ac:dyDescent="0.25">
      <c r="A39" s="61" t="s">
        <v>238</v>
      </c>
      <c r="B39" s="8" t="s">
        <v>4</v>
      </c>
      <c r="C39" s="21">
        <v>300</v>
      </c>
      <c r="D39" s="20"/>
      <c r="E39" s="75">
        <f t="shared" si="5"/>
        <v>300</v>
      </c>
      <c r="F39" s="20"/>
      <c r="G39" s="20"/>
      <c r="H39" s="20">
        <v>350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>
        <f t="shared" si="6"/>
        <v>350</v>
      </c>
      <c r="T39" s="20">
        <f t="shared" si="7"/>
        <v>50</v>
      </c>
      <c r="U39" s="71">
        <f t="shared" si="8"/>
        <v>1.1666666666666667</v>
      </c>
    </row>
    <row r="40" spans="1:21" ht="12.75" hidden="1" customHeight="1" x14ac:dyDescent="0.25">
      <c r="A40" s="61" t="s">
        <v>150</v>
      </c>
      <c r="B40" s="8" t="s">
        <v>7</v>
      </c>
      <c r="C40" s="21">
        <v>4500</v>
      </c>
      <c r="D40" s="20"/>
      <c r="E40" s="75">
        <f t="shared" si="5"/>
        <v>4500</v>
      </c>
      <c r="F40" s="20">
        <v>221.75</v>
      </c>
      <c r="G40" s="20">
        <v>196.43</v>
      </c>
      <c r="H40" s="20">
        <v>376.05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>
        <f t="shared" si="6"/>
        <v>794.23</v>
      </c>
      <c r="T40" s="20">
        <f t="shared" si="7"/>
        <v>-3705.77</v>
      </c>
      <c r="U40" s="71">
        <f t="shared" si="8"/>
        <v>0.17649555555555557</v>
      </c>
    </row>
    <row r="41" spans="1:21" ht="12.75" hidden="1" customHeight="1" x14ac:dyDescent="0.25">
      <c r="A41" s="61" t="s">
        <v>239</v>
      </c>
      <c r="B41" s="8" t="s">
        <v>116</v>
      </c>
      <c r="C41" s="21">
        <v>8025</v>
      </c>
      <c r="D41" s="20"/>
      <c r="E41" s="75">
        <f t="shared" si="5"/>
        <v>8025</v>
      </c>
      <c r="F41" s="20">
        <v>100</v>
      </c>
      <c r="G41" s="20">
        <v>200.12</v>
      </c>
      <c r="H41" s="20"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>
        <f t="shared" si="6"/>
        <v>300.12</v>
      </c>
      <c r="T41" s="20">
        <f t="shared" si="7"/>
        <v>-7724.88</v>
      </c>
      <c r="U41" s="71">
        <f t="shared" si="8"/>
        <v>3.7398130841121494E-2</v>
      </c>
    </row>
    <row r="42" spans="1:21" ht="12.75" hidden="1" customHeight="1" x14ac:dyDescent="0.25">
      <c r="A42" s="62" t="s">
        <v>240</v>
      </c>
      <c r="B42" s="8" t="s">
        <v>172</v>
      </c>
      <c r="C42" s="21">
        <v>15000</v>
      </c>
      <c r="D42" s="20"/>
      <c r="E42" s="75">
        <f t="shared" si="5"/>
        <v>15000</v>
      </c>
      <c r="F42" s="20">
        <v>830.96</v>
      </c>
      <c r="G42" s="20">
        <v>2051.7800000000002</v>
      </c>
      <c r="H42" s="20">
        <v>384.5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>
        <f t="shared" si="6"/>
        <v>3267.2400000000002</v>
      </c>
      <c r="T42" s="20">
        <f t="shared" si="7"/>
        <v>-11732.76</v>
      </c>
      <c r="U42" s="71">
        <f t="shared" si="8"/>
        <v>0.21781600000000001</v>
      </c>
    </row>
    <row r="43" spans="1:21" ht="12.75" hidden="1" customHeight="1" x14ac:dyDescent="0.25">
      <c r="A43" s="61" t="s">
        <v>241</v>
      </c>
      <c r="B43" s="8" t="s">
        <v>69</v>
      </c>
      <c r="C43" s="21">
        <v>11825</v>
      </c>
      <c r="D43" s="20"/>
      <c r="E43" s="75">
        <f t="shared" si="5"/>
        <v>11825</v>
      </c>
      <c r="F43" s="20">
        <v>925.82</v>
      </c>
      <c r="G43" s="20">
        <v>1016.08</v>
      </c>
      <c r="H43" s="20">
        <v>118.74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>
        <f t="shared" si="6"/>
        <v>2060.64</v>
      </c>
      <c r="T43" s="20">
        <f t="shared" si="7"/>
        <v>-9764.36</v>
      </c>
      <c r="U43" s="71">
        <f t="shared" si="8"/>
        <v>0.174261310782241</v>
      </c>
    </row>
    <row r="44" spans="1:21" ht="12.75" hidden="1" customHeight="1" x14ac:dyDescent="0.25">
      <c r="A44" s="62" t="s">
        <v>242</v>
      </c>
      <c r="B44" s="8" t="s">
        <v>90</v>
      </c>
      <c r="C44" s="21">
        <v>0</v>
      </c>
      <c r="D44" s="20"/>
      <c r="E44" s="75">
        <f t="shared" si="5"/>
        <v>0</v>
      </c>
      <c r="F44" s="20"/>
      <c r="G44" s="20"/>
      <c r="H44" s="20">
        <v>950.48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>
        <f t="shared" si="6"/>
        <v>950.48</v>
      </c>
      <c r="T44" s="20">
        <f t="shared" si="7"/>
        <v>950.48</v>
      </c>
      <c r="U44" s="71" t="e">
        <f t="shared" si="8"/>
        <v>#DIV/0!</v>
      </c>
    </row>
    <row r="45" spans="1:21" ht="12.75" hidden="1" customHeight="1" x14ac:dyDescent="0.25">
      <c r="A45" s="61" t="s">
        <v>243</v>
      </c>
      <c r="B45" s="8" t="s">
        <v>8</v>
      </c>
      <c r="C45" s="21">
        <v>30700</v>
      </c>
      <c r="D45" s="20"/>
      <c r="E45" s="75">
        <f t="shared" si="5"/>
        <v>30700</v>
      </c>
      <c r="F45" s="20">
        <v>2476.4</v>
      </c>
      <c r="G45" s="20">
        <v>3230.08</v>
      </c>
      <c r="H45" s="20">
        <v>1014.77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>
        <f t="shared" si="6"/>
        <v>6721.25</v>
      </c>
      <c r="T45" s="20">
        <f t="shared" si="7"/>
        <v>-23978.75</v>
      </c>
      <c r="U45" s="71">
        <f t="shared" si="8"/>
        <v>0.21893322475570032</v>
      </c>
    </row>
    <row r="46" spans="1:21" ht="12.75" hidden="1" customHeight="1" x14ac:dyDescent="0.25">
      <c r="A46" s="61" t="s">
        <v>244</v>
      </c>
      <c r="B46" s="8" t="s">
        <v>175</v>
      </c>
      <c r="C46" s="21">
        <v>25000</v>
      </c>
      <c r="D46" s="20"/>
      <c r="E46" s="75">
        <f t="shared" si="5"/>
        <v>25000</v>
      </c>
      <c r="F46" s="20">
        <v>2807</v>
      </c>
      <c r="G46" s="20">
        <v>1020</v>
      </c>
      <c r="H46" s="20">
        <v>2055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>
        <f t="shared" si="6"/>
        <v>5882</v>
      </c>
      <c r="T46" s="20">
        <f t="shared" si="7"/>
        <v>-19118</v>
      </c>
      <c r="U46" s="71">
        <f t="shared" si="8"/>
        <v>0.23527999999999999</v>
      </c>
    </row>
    <row r="47" spans="1:21" ht="12.75" hidden="1" customHeight="1" x14ac:dyDescent="0.25">
      <c r="A47" s="61" t="s">
        <v>267</v>
      </c>
      <c r="B47" s="8" t="s">
        <v>428</v>
      </c>
      <c r="C47" s="21">
        <v>400</v>
      </c>
      <c r="D47" s="20"/>
      <c r="E47" s="75">
        <f t="shared" si="5"/>
        <v>400</v>
      </c>
      <c r="F47" s="20"/>
      <c r="G47" s="20">
        <v>169</v>
      </c>
      <c r="H47" s="20"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>
        <f t="shared" si="6"/>
        <v>169</v>
      </c>
      <c r="T47" s="20">
        <f t="shared" si="7"/>
        <v>-231</v>
      </c>
      <c r="U47" s="71">
        <f t="shared" si="8"/>
        <v>0.42249999999999999</v>
      </c>
    </row>
    <row r="48" spans="1:21" ht="12.75" hidden="1" customHeight="1" x14ac:dyDescent="0.25">
      <c r="A48" s="61" t="s">
        <v>245</v>
      </c>
      <c r="B48" s="8" t="s">
        <v>121</v>
      </c>
      <c r="C48" s="21">
        <v>25000</v>
      </c>
      <c r="D48" s="20"/>
      <c r="E48" s="75">
        <f t="shared" si="5"/>
        <v>25000</v>
      </c>
      <c r="F48" s="20"/>
      <c r="G48" s="20"/>
      <c r="H48" s="20">
        <v>13.6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>
        <f t="shared" si="6"/>
        <v>13.6</v>
      </c>
      <c r="T48" s="20">
        <f t="shared" si="7"/>
        <v>-24986.400000000001</v>
      </c>
      <c r="U48" s="71">
        <f t="shared" si="8"/>
        <v>5.44E-4</v>
      </c>
    </row>
    <row r="49" spans="1:21" ht="12.75" hidden="1" customHeight="1" x14ac:dyDescent="0.25">
      <c r="A49" s="61" t="s">
        <v>246</v>
      </c>
      <c r="B49" s="8" t="s">
        <v>10</v>
      </c>
      <c r="C49" s="21">
        <v>10000</v>
      </c>
      <c r="D49" s="20"/>
      <c r="E49" s="75">
        <f t="shared" si="5"/>
        <v>10000</v>
      </c>
      <c r="F49" s="20">
        <v>-313.29000000000002</v>
      </c>
      <c r="G49" s="20">
        <v>4729.99</v>
      </c>
      <c r="H49" s="20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>
        <f t="shared" si="6"/>
        <v>4416.7</v>
      </c>
      <c r="T49" s="20">
        <f t="shared" si="7"/>
        <v>-5583.3</v>
      </c>
      <c r="U49" s="71">
        <f t="shared" si="8"/>
        <v>0.44167000000000001</v>
      </c>
    </row>
    <row r="50" spans="1:21" ht="12.75" hidden="1" customHeight="1" x14ac:dyDescent="0.25">
      <c r="A50" s="61" t="s">
        <v>379</v>
      </c>
      <c r="B50" s="8" t="s">
        <v>380</v>
      </c>
      <c r="C50" s="21">
        <v>0</v>
      </c>
      <c r="D50" s="20"/>
      <c r="E50" s="75">
        <f t="shared" si="5"/>
        <v>0</v>
      </c>
      <c r="F50" s="20">
        <v>-208.06</v>
      </c>
      <c r="G50" s="20">
        <v>-167.34</v>
      </c>
      <c r="H50" s="20"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>
        <f t="shared" si="6"/>
        <v>-375.4</v>
      </c>
      <c r="T50" s="20">
        <f t="shared" si="7"/>
        <v>-375.4</v>
      </c>
      <c r="U50" s="71"/>
    </row>
    <row r="51" spans="1:21" ht="12.75" hidden="1" customHeight="1" x14ac:dyDescent="0.25">
      <c r="A51" s="61" t="s">
        <v>247</v>
      </c>
      <c r="B51" s="8" t="s">
        <v>180</v>
      </c>
      <c r="C51" s="21">
        <v>58000</v>
      </c>
      <c r="D51" s="20"/>
      <c r="E51" s="75">
        <f t="shared" si="5"/>
        <v>58000</v>
      </c>
      <c r="F51" s="20">
        <v>5907.42</v>
      </c>
      <c r="G51" s="20">
        <v>3753.29</v>
      </c>
      <c r="H51" s="20">
        <v>3735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f t="shared" si="6"/>
        <v>13395.71</v>
      </c>
      <c r="T51" s="20">
        <f t="shared" si="7"/>
        <v>-44604.29</v>
      </c>
      <c r="U51" s="71">
        <f t="shared" ref="U51:U62" si="9">S51/E51</f>
        <v>0.23096051724137928</v>
      </c>
    </row>
    <row r="52" spans="1:21" ht="12.75" hidden="1" customHeight="1" x14ac:dyDescent="0.25">
      <c r="A52" s="61" t="s">
        <v>248</v>
      </c>
      <c r="B52" s="8" t="s">
        <v>182</v>
      </c>
      <c r="C52" s="21">
        <v>1500</v>
      </c>
      <c r="D52" s="20"/>
      <c r="E52" s="75">
        <f t="shared" si="5"/>
        <v>1500</v>
      </c>
      <c r="F52" s="20">
        <v>234.88</v>
      </c>
      <c r="G52" s="20"/>
      <c r="H52" s="20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>
        <f t="shared" si="6"/>
        <v>234.88</v>
      </c>
      <c r="T52" s="20">
        <f t="shared" si="7"/>
        <v>-1265.1199999999999</v>
      </c>
      <c r="U52" s="71">
        <f t="shared" si="9"/>
        <v>0.15658666666666665</v>
      </c>
    </row>
    <row r="53" spans="1:21" ht="12.75" hidden="1" customHeight="1" x14ac:dyDescent="0.25">
      <c r="A53" s="61" t="s">
        <v>249</v>
      </c>
      <c r="B53" s="8" t="s">
        <v>183</v>
      </c>
      <c r="C53" s="21">
        <v>1500</v>
      </c>
      <c r="D53" s="20"/>
      <c r="E53" s="75">
        <f t="shared" si="5"/>
        <v>1500</v>
      </c>
      <c r="F53" s="20"/>
      <c r="G53" s="20"/>
      <c r="H53" s="20"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>
        <f t="shared" si="6"/>
        <v>0</v>
      </c>
      <c r="T53" s="20">
        <f t="shared" si="7"/>
        <v>-1500</v>
      </c>
      <c r="U53" s="71">
        <f t="shared" si="9"/>
        <v>0</v>
      </c>
    </row>
    <row r="54" spans="1:21" ht="12.75" hidden="1" customHeight="1" x14ac:dyDescent="0.25">
      <c r="A54" s="61" t="s">
        <v>250</v>
      </c>
      <c r="B54" s="8" t="s">
        <v>188</v>
      </c>
      <c r="C54" s="21">
        <v>230000</v>
      </c>
      <c r="D54" s="20"/>
      <c r="E54" s="75">
        <f t="shared" si="5"/>
        <v>230000</v>
      </c>
      <c r="F54" s="20">
        <v>21762.21</v>
      </c>
      <c r="G54" s="20">
        <v>17177.53</v>
      </c>
      <c r="H54" s="20">
        <v>17893.53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>
        <f t="shared" si="6"/>
        <v>56833.27</v>
      </c>
      <c r="T54" s="20">
        <f t="shared" si="7"/>
        <v>-173166.73</v>
      </c>
      <c r="U54" s="71">
        <f t="shared" si="9"/>
        <v>0.24710117391304345</v>
      </c>
    </row>
    <row r="55" spans="1:21" ht="12.75" hidden="1" customHeight="1" x14ac:dyDescent="0.25">
      <c r="A55" s="61" t="s">
        <v>251</v>
      </c>
      <c r="B55" s="8" t="s">
        <v>11</v>
      </c>
      <c r="C55" s="21">
        <v>5000</v>
      </c>
      <c r="D55" s="20"/>
      <c r="E55" s="75">
        <f t="shared" si="5"/>
        <v>5000</v>
      </c>
      <c r="F55" s="20">
        <v>1240.28</v>
      </c>
      <c r="G55" s="20">
        <v>389.24</v>
      </c>
      <c r="H55" s="20">
        <v>559.11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>
        <f t="shared" si="6"/>
        <v>2188.63</v>
      </c>
      <c r="T55" s="20">
        <f t="shared" si="7"/>
        <v>-2811.37</v>
      </c>
      <c r="U55" s="71">
        <f t="shared" si="9"/>
        <v>0.437726</v>
      </c>
    </row>
    <row r="56" spans="1:21" ht="12.75" hidden="1" customHeight="1" x14ac:dyDescent="0.25">
      <c r="A56" s="61" t="s">
        <v>252</v>
      </c>
      <c r="B56" s="8" t="s">
        <v>126</v>
      </c>
      <c r="C56" s="21">
        <v>51000</v>
      </c>
      <c r="D56" s="20"/>
      <c r="E56" s="75">
        <f t="shared" si="5"/>
        <v>51000</v>
      </c>
      <c r="F56" s="20">
        <v>5453.89</v>
      </c>
      <c r="G56" s="20">
        <v>4223.6000000000004</v>
      </c>
      <c r="H56" s="20">
        <v>4310.1899999999996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f t="shared" si="6"/>
        <v>13987.68</v>
      </c>
      <c r="T56" s="20">
        <f t="shared" si="7"/>
        <v>-37012.32</v>
      </c>
      <c r="U56" s="71">
        <f t="shared" si="9"/>
        <v>0.27426823529411765</v>
      </c>
    </row>
    <row r="57" spans="1:21" ht="12.75" hidden="1" customHeight="1" x14ac:dyDescent="0.25">
      <c r="A57" s="61" t="s">
        <v>253</v>
      </c>
      <c r="B57" s="8" t="s">
        <v>12</v>
      </c>
      <c r="C57" s="21">
        <v>500</v>
      </c>
      <c r="D57" s="20"/>
      <c r="E57" s="75">
        <f t="shared" si="5"/>
        <v>500</v>
      </c>
      <c r="F57" s="20"/>
      <c r="G57" s="20"/>
      <c r="H57" s="20"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>
        <f t="shared" si="6"/>
        <v>0</v>
      </c>
      <c r="T57" s="20">
        <f t="shared" si="7"/>
        <v>-500</v>
      </c>
      <c r="U57" s="71">
        <f t="shared" si="9"/>
        <v>0</v>
      </c>
    </row>
    <row r="58" spans="1:21" ht="12.75" hidden="1" customHeight="1" x14ac:dyDescent="0.25">
      <c r="A58" s="61" t="s">
        <v>254</v>
      </c>
      <c r="B58" s="8" t="s">
        <v>13</v>
      </c>
      <c r="C58" s="21">
        <v>4750</v>
      </c>
      <c r="D58" s="20"/>
      <c r="E58" s="75">
        <f t="shared" si="5"/>
        <v>4750</v>
      </c>
      <c r="F58" s="20">
        <v>344.27</v>
      </c>
      <c r="G58" s="20">
        <v>334.87</v>
      </c>
      <c r="H58" s="20">
        <v>334.08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>
        <f t="shared" si="6"/>
        <v>1013.22</v>
      </c>
      <c r="T58" s="20">
        <f t="shared" si="7"/>
        <v>-3736.7799999999997</v>
      </c>
      <c r="U58" s="71">
        <f t="shared" si="9"/>
        <v>0.21330947368421052</v>
      </c>
    </row>
    <row r="59" spans="1:21" ht="12.75" hidden="1" customHeight="1" x14ac:dyDescent="0.25">
      <c r="A59" s="61" t="s">
        <v>255</v>
      </c>
      <c r="B59" s="8" t="s">
        <v>14</v>
      </c>
      <c r="C59" s="21">
        <v>1000</v>
      </c>
      <c r="D59" s="20"/>
      <c r="E59" s="75">
        <f t="shared" si="5"/>
        <v>1000</v>
      </c>
      <c r="F59" s="20">
        <v>150</v>
      </c>
      <c r="G59" s="20">
        <v>22.78</v>
      </c>
      <c r="H59" s="20">
        <v>150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>
        <f t="shared" si="6"/>
        <v>322.77999999999997</v>
      </c>
      <c r="T59" s="20">
        <f t="shared" si="7"/>
        <v>-677.22</v>
      </c>
      <c r="U59" s="71">
        <f t="shared" si="9"/>
        <v>0.32277999999999996</v>
      </c>
    </row>
    <row r="60" spans="1:21" ht="12.75" hidden="1" customHeight="1" x14ac:dyDescent="0.25">
      <c r="A60" s="61" t="s">
        <v>394</v>
      </c>
      <c r="B60" s="8" t="s">
        <v>89</v>
      </c>
      <c r="C60" s="21">
        <v>750</v>
      </c>
      <c r="D60" s="20"/>
      <c r="E60" s="75">
        <f t="shared" si="5"/>
        <v>750</v>
      </c>
      <c r="F60" s="20"/>
      <c r="G60" s="20"/>
      <c r="H60" s="20">
        <v>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>
        <f t="shared" si="6"/>
        <v>0</v>
      </c>
      <c r="T60" s="20">
        <f t="shared" si="7"/>
        <v>-750</v>
      </c>
      <c r="U60" s="71">
        <f t="shared" si="9"/>
        <v>0</v>
      </c>
    </row>
    <row r="61" spans="1:21" ht="12.75" hidden="1" customHeight="1" x14ac:dyDescent="0.25">
      <c r="A61" s="61" t="s">
        <v>256</v>
      </c>
      <c r="B61" s="8" t="s">
        <v>108</v>
      </c>
      <c r="C61" s="21">
        <v>6000</v>
      </c>
      <c r="D61" s="20"/>
      <c r="E61" s="75">
        <f t="shared" si="5"/>
        <v>6000</v>
      </c>
      <c r="F61" s="20">
        <v>475</v>
      </c>
      <c r="G61" s="20">
        <v>475</v>
      </c>
      <c r="H61" s="20">
        <v>475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>
        <f t="shared" si="6"/>
        <v>1425</v>
      </c>
      <c r="T61" s="20">
        <f t="shared" si="7"/>
        <v>-4575</v>
      </c>
      <c r="U61" s="71">
        <f t="shared" si="9"/>
        <v>0.23749999999999999</v>
      </c>
    </row>
    <row r="62" spans="1:21" s="14" customFormat="1" ht="12.75" hidden="1" customHeight="1" x14ac:dyDescent="0.3">
      <c r="A62" s="59"/>
      <c r="B62" s="19" t="s">
        <v>15</v>
      </c>
      <c r="C62" s="25">
        <f t="shared" ref="C62:T62" si="10">SUM(C30:C61)</f>
        <v>546475</v>
      </c>
      <c r="D62" s="25">
        <f t="shared" si="10"/>
        <v>0</v>
      </c>
      <c r="E62" s="25">
        <f t="shared" si="10"/>
        <v>546475</v>
      </c>
      <c r="F62" s="25">
        <f t="shared" si="10"/>
        <v>42076.069999999992</v>
      </c>
      <c r="G62" s="25">
        <f t="shared" si="10"/>
        <v>41399.689999999995</v>
      </c>
      <c r="H62" s="25">
        <f t="shared" si="10"/>
        <v>33491.93</v>
      </c>
      <c r="I62" s="25">
        <f t="shared" si="10"/>
        <v>0</v>
      </c>
      <c r="J62" s="25">
        <f t="shared" si="10"/>
        <v>0</v>
      </c>
      <c r="K62" s="25">
        <f t="shared" si="10"/>
        <v>0</v>
      </c>
      <c r="L62" s="25">
        <f t="shared" si="10"/>
        <v>0</v>
      </c>
      <c r="M62" s="25">
        <f t="shared" si="10"/>
        <v>0</v>
      </c>
      <c r="N62" s="25">
        <f t="shared" si="10"/>
        <v>0</v>
      </c>
      <c r="O62" s="25">
        <f t="shared" si="10"/>
        <v>0</v>
      </c>
      <c r="P62" s="25">
        <f t="shared" si="10"/>
        <v>0</v>
      </c>
      <c r="Q62" s="25">
        <f t="shared" si="10"/>
        <v>0</v>
      </c>
      <c r="R62" s="25">
        <f t="shared" si="10"/>
        <v>0</v>
      </c>
      <c r="S62" s="25">
        <f t="shared" si="10"/>
        <v>116967.69</v>
      </c>
      <c r="T62" s="25">
        <f t="shared" si="10"/>
        <v>-429507.31</v>
      </c>
      <c r="U62" s="89">
        <f t="shared" si="9"/>
        <v>0.21404033121368773</v>
      </c>
    </row>
    <row r="63" spans="1:21" s="14" customFormat="1" ht="12.75" hidden="1" customHeight="1" x14ac:dyDescent="0.3">
      <c r="A63" s="59"/>
      <c r="B63" s="9" t="s">
        <v>459</v>
      </c>
      <c r="C63" s="20"/>
      <c r="D63" s="25"/>
      <c r="E63" s="20">
        <f>SUM(C63:D63)</f>
        <v>0</v>
      </c>
      <c r="F63" s="20"/>
      <c r="G63" s="20"/>
      <c r="H63" s="20"/>
      <c r="I63" s="20"/>
      <c r="J63" s="20"/>
      <c r="K63" s="25"/>
      <c r="L63" s="25"/>
      <c r="M63" s="25"/>
      <c r="N63" s="25"/>
      <c r="O63" s="25"/>
      <c r="P63" s="25"/>
      <c r="Q63" s="25"/>
      <c r="R63" s="25"/>
      <c r="S63" s="20">
        <f>SUM(F63:Q63)</f>
        <v>0</v>
      </c>
      <c r="T63" s="20">
        <f>SUM(S63-E63)</f>
        <v>0</v>
      </c>
      <c r="U63" s="89"/>
    </row>
    <row r="64" spans="1:21" s="14" customFormat="1" ht="12.75" hidden="1" customHeight="1" x14ac:dyDescent="0.3">
      <c r="A64" s="59"/>
      <c r="B64" s="19" t="s">
        <v>119</v>
      </c>
      <c r="C64" s="25">
        <f>SUM(C62:C63)</f>
        <v>546475</v>
      </c>
      <c r="D64" s="25"/>
      <c r="E64" s="25">
        <f t="shared" ref="E64:Q64" si="11">SUM(E62:E63)</f>
        <v>546475</v>
      </c>
      <c r="F64" s="25">
        <f t="shared" si="11"/>
        <v>42076.069999999992</v>
      </c>
      <c r="G64" s="25">
        <f t="shared" si="11"/>
        <v>41399.689999999995</v>
      </c>
      <c r="H64" s="25">
        <f t="shared" si="11"/>
        <v>33491.93</v>
      </c>
      <c r="I64" s="25">
        <f t="shared" si="11"/>
        <v>0</v>
      </c>
      <c r="J64" s="25">
        <f t="shared" si="11"/>
        <v>0</v>
      </c>
      <c r="K64" s="25">
        <f t="shared" si="11"/>
        <v>0</v>
      </c>
      <c r="L64" s="25">
        <f t="shared" si="11"/>
        <v>0</v>
      </c>
      <c r="M64" s="25">
        <f t="shared" si="11"/>
        <v>0</v>
      </c>
      <c r="N64" s="25">
        <f t="shared" si="11"/>
        <v>0</v>
      </c>
      <c r="O64" s="25">
        <f t="shared" si="11"/>
        <v>0</v>
      </c>
      <c r="P64" s="25">
        <f t="shared" si="11"/>
        <v>0</v>
      </c>
      <c r="Q64" s="25">
        <f t="shared" si="11"/>
        <v>0</v>
      </c>
      <c r="R64" s="99"/>
      <c r="S64" s="25">
        <f>SUM(S62:S63)</f>
        <v>116967.69</v>
      </c>
      <c r="T64" s="25">
        <f>SUM(T62:T63)</f>
        <v>-429507.31</v>
      </c>
      <c r="U64" s="89"/>
    </row>
    <row r="65" spans="1:21" s="14" customFormat="1" ht="12.75" hidden="1" customHeight="1" x14ac:dyDescent="0.3">
      <c r="A65" s="59"/>
      <c r="B65" s="15"/>
      <c r="C65" s="33"/>
      <c r="D65" s="33"/>
      <c r="E65" s="29" t="s">
        <v>549</v>
      </c>
      <c r="F65" s="98">
        <v>33062.020000000004</v>
      </c>
      <c r="G65" s="98">
        <v>41998.21</v>
      </c>
      <c r="H65" s="98">
        <v>37882.950000000004</v>
      </c>
      <c r="I65" s="98">
        <v>35397.46</v>
      </c>
      <c r="J65" s="98">
        <v>45102.020000000004</v>
      </c>
      <c r="K65" s="98">
        <v>41805.039999999994</v>
      </c>
      <c r="L65" s="98">
        <v>37801.72</v>
      </c>
      <c r="M65" s="98">
        <v>76138.06</v>
      </c>
      <c r="N65" s="98">
        <v>44824.22</v>
      </c>
      <c r="O65" s="98">
        <v>27705.93</v>
      </c>
      <c r="P65" s="98">
        <v>37006</v>
      </c>
      <c r="Q65" s="98">
        <v>47499.109999999993</v>
      </c>
      <c r="R65" s="33"/>
      <c r="S65" s="100">
        <f>SUM(F65:G65)</f>
        <v>75060.23000000001</v>
      </c>
      <c r="T65" s="33"/>
      <c r="U65" s="91"/>
    </row>
    <row r="66" spans="1:21" s="14" customFormat="1" ht="12.75" hidden="1" customHeight="1" x14ac:dyDescent="0.3">
      <c r="A66" s="59"/>
      <c r="B66" s="15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91"/>
    </row>
    <row r="67" spans="1:21" s="14" customFormat="1" ht="12.75" hidden="1" customHeight="1" x14ac:dyDescent="0.3">
      <c r="A67" s="59"/>
      <c r="B67" s="15"/>
      <c r="C67" s="6">
        <v>2025</v>
      </c>
      <c r="D67" s="77" t="s">
        <v>70</v>
      </c>
      <c r="E67" s="36" t="s">
        <v>60</v>
      </c>
      <c r="F67" s="36" t="s">
        <v>62</v>
      </c>
      <c r="G67" s="36" t="s">
        <v>96</v>
      </c>
      <c r="H67" s="36" t="s">
        <v>97</v>
      </c>
      <c r="I67" s="36" t="s">
        <v>98</v>
      </c>
      <c r="J67" s="36" t="s">
        <v>100</v>
      </c>
      <c r="K67" s="36" t="s">
        <v>101</v>
      </c>
      <c r="L67" s="36" t="s">
        <v>102</v>
      </c>
      <c r="M67" s="36" t="s">
        <v>103</v>
      </c>
      <c r="N67" s="36" t="s">
        <v>104</v>
      </c>
      <c r="O67" s="36" t="s">
        <v>105</v>
      </c>
      <c r="P67" s="36" t="s">
        <v>106</v>
      </c>
      <c r="Q67" s="36" t="s">
        <v>107</v>
      </c>
      <c r="R67" s="44" t="s">
        <v>449</v>
      </c>
      <c r="S67" s="36" t="s">
        <v>58</v>
      </c>
      <c r="T67" s="36" t="s">
        <v>64</v>
      </c>
      <c r="U67" s="112" t="s">
        <v>66</v>
      </c>
    </row>
    <row r="68" spans="1:21" s="14" customFormat="1" ht="12.75" hidden="1" customHeight="1" x14ac:dyDescent="0.3">
      <c r="A68" s="60" t="s">
        <v>165</v>
      </c>
      <c r="B68" s="70" t="s">
        <v>34</v>
      </c>
      <c r="C68" s="35" t="s">
        <v>57</v>
      </c>
      <c r="D68" s="87" t="s">
        <v>59</v>
      </c>
      <c r="E68" s="38" t="s">
        <v>61</v>
      </c>
      <c r="F68" s="38" t="s">
        <v>63</v>
      </c>
      <c r="G68" s="38" t="s">
        <v>63</v>
      </c>
      <c r="H68" s="38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8" t="s">
        <v>63</v>
      </c>
      <c r="N68" s="38" t="s">
        <v>63</v>
      </c>
      <c r="O68" s="38" t="s">
        <v>63</v>
      </c>
      <c r="P68" s="38" t="s">
        <v>63</v>
      </c>
      <c r="Q68" s="38" t="s">
        <v>63</v>
      </c>
      <c r="R68" s="45" t="s">
        <v>450</v>
      </c>
      <c r="S68" s="37" t="s">
        <v>15</v>
      </c>
      <c r="T68" s="37" t="s">
        <v>65</v>
      </c>
      <c r="U68" s="113" t="s">
        <v>67</v>
      </c>
    </row>
    <row r="69" spans="1:21" ht="12.75" hidden="1" customHeight="1" x14ac:dyDescent="0.25">
      <c r="A69" s="61" t="s">
        <v>400</v>
      </c>
      <c r="B69" s="72" t="s">
        <v>401</v>
      </c>
      <c r="C69" s="75">
        <v>2650</v>
      </c>
      <c r="D69" s="84"/>
      <c r="E69" s="75">
        <f t="shared" ref="E69:E95" si="12">SUM(C69:D69)</f>
        <v>2650</v>
      </c>
      <c r="F69" s="75">
        <v>156.80000000000001</v>
      </c>
      <c r="G69" s="75">
        <v>225.54</v>
      </c>
      <c r="H69" s="75">
        <v>220.24</v>
      </c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20">
        <f t="shared" ref="S69:S95" si="13">SUM(F69:R69)</f>
        <v>602.58000000000004</v>
      </c>
      <c r="T69" s="20">
        <f t="shared" ref="T69:T95" si="14">SUM(S69-E69)</f>
        <v>-2047.42</v>
      </c>
      <c r="U69" s="71">
        <f t="shared" ref="U69:U96" si="15">S69/E69</f>
        <v>0.22738867924528303</v>
      </c>
    </row>
    <row r="70" spans="1:21" ht="12.75" hidden="1" customHeight="1" x14ac:dyDescent="0.25">
      <c r="A70" s="61" t="s">
        <v>381</v>
      </c>
      <c r="B70" s="72" t="s">
        <v>441</v>
      </c>
      <c r="C70" s="28">
        <v>4600</v>
      </c>
      <c r="D70" s="22"/>
      <c r="E70" s="75">
        <f t="shared" si="12"/>
        <v>4600</v>
      </c>
      <c r="F70" s="22">
        <v>204.8</v>
      </c>
      <c r="G70" s="22">
        <v>559.22</v>
      </c>
      <c r="H70" s="22">
        <v>370.3</v>
      </c>
      <c r="I70" s="22"/>
      <c r="J70" s="22"/>
      <c r="K70" s="22"/>
      <c r="L70" s="22"/>
      <c r="M70" s="22"/>
      <c r="N70" s="22"/>
      <c r="O70" s="22"/>
      <c r="P70" s="22"/>
      <c r="Q70" s="22"/>
      <c r="R70" s="20"/>
      <c r="S70" s="20">
        <f t="shared" si="13"/>
        <v>1134.32</v>
      </c>
      <c r="T70" s="20">
        <f t="shared" si="14"/>
        <v>-3465.6800000000003</v>
      </c>
      <c r="U70" s="71">
        <f t="shared" si="15"/>
        <v>0.24659130434782608</v>
      </c>
    </row>
    <row r="71" spans="1:21" ht="12.75" hidden="1" customHeight="1" x14ac:dyDescent="0.25">
      <c r="A71" s="61" t="s">
        <v>258</v>
      </c>
      <c r="B71" s="8" t="s">
        <v>4</v>
      </c>
      <c r="C71" s="50">
        <v>50</v>
      </c>
      <c r="D71" s="22"/>
      <c r="E71" s="75">
        <f t="shared" si="12"/>
        <v>50</v>
      </c>
      <c r="F71" s="22"/>
      <c r="G71" s="22"/>
      <c r="H71" s="22"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0"/>
      <c r="S71" s="20">
        <f t="shared" si="13"/>
        <v>0</v>
      </c>
      <c r="T71" s="20">
        <f t="shared" si="14"/>
        <v>-50</v>
      </c>
      <c r="U71" s="71">
        <f t="shared" si="15"/>
        <v>0</v>
      </c>
    </row>
    <row r="72" spans="1:21" ht="12.75" hidden="1" customHeight="1" x14ac:dyDescent="0.25">
      <c r="A72" s="61" t="s">
        <v>275</v>
      </c>
      <c r="B72" s="8" t="s">
        <v>91</v>
      </c>
      <c r="C72" s="50">
        <v>6500</v>
      </c>
      <c r="D72" s="20"/>
      <c r="E72" s="75">
        <f t="shared" si="12"/>
        <v>6500</v>
      </c>
      <c r="F72" s="20"/>
      <c r="G72" s="20">
        <v>78.58</v>
      </c>
      <c r="H72" s="20"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>
        <v>1030.52</v>
      </c>
      <c r="S72" s="20">
        <f t="shared" si="13"/>
        <v>1109.0999999999999</v>
      </c>
      <c r="T72" s="20">
        <f t="shared" si="14"/>
        <v>-5390.9</v>
      </c>
      <c r="U72" s="71">
        <f t="shared" si="15"/>
        <v>0.17063076923076922</v>
      </c>
    </row>
    <row r="73" spans="1:21" ht="12.75" hidden="1" customHeight="1" x14ac:dyDescent="0.25">
      <c r="A73" s="61" t="s">
        <v>259</v>
      </c>
      <c r="B73" s="8" t="s">
        <v>85</v>
      </c>
      <c r="C73" s="50">
        <v>6000</v>
      </c>
      <c r="D73" s="20"/>
      <c r="E73" s="75">
        <f t="shared" si="12"/>
        <v>6000</v>
      </c>
      <c r="F73" s="20"/>
      <c r="G73" s="20">
        <v>122.46</v>
      </c>
      <c r="H73" s="20"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0">
        <f t="shared" si="13"/>
        <v>122.46</v>
      </c>
      <c r="T73" s="20">
        <f t="shared" si="14"/>
        <v>-5877.54</v>
      </c>
      <c r="U73" s="71">
        <f t="shared" si="15"/>
        <v>2.0409999999999998E-2</v>
      </c>
    </row>
    <row r="74" spans="1:21" ht="12.75" hidden="1" customHeight="1" x14ac:dyDescent="0.25">
      <c r="A74" s="61" t="s">
        <v>260</v>
      </c>
      <c r="B74" s="8" t="s">
        <v>173</v>
      </c>
      <c r="C74" s="50">
        <v>500</v>
      </c>
      <c r="D74" s="20"/>
      <c r="E74" s="75">
        <f t="shared" si="12"/>
        <v>500</v>
      </c>
      <c r="F74" s="20">
        <v>10.38</v>
      </c>
      <c r="G74" s="20">
        <v>38.409999999999997</v>
      </c>
      <c r="H74" s="20"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0">
        <f t="shared" si="13"/>
        <v>48.79</v>
      </c>
      <c r="T74" s="20">
        <f t="shared" si="14"/>
        <v>-451.21</v>
      </c>
      <c r="U74" s="71">
        <f t="shared" si="15"/>
        <v>9.758E-2</v>
      </c>
    </row>
    <row r="75" spans="1:21" ht="12.75" hidden="1" customHeight="1" x14ac:dyDescent="0.25">
      <c r="A75" s="61" t="s">
        <v>261</v>
      </c>
      <c r="B75" s="8" t="s">
        <v>69</v>
      </c>
      <c r="C75" s="50">
        <v>275</v>
      </c>
      <c r="D75" s="20"/>
      <c r="E75" s="75">
        <f t="shared" si="12"/>
        <v>275</v>
      </c>
      <c r="F75" s="20">
        <v>11.72</v>
      </c>
      <c r="G75" s="20">
        <v>28.4</v>
      </c>
      <c r="H75" s="20">
        <v>28.4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0">
        <f t="shared" si="13"/>
        <v>68.52</v>
      </c>
      <c r="T75" s="20">
        <f t="shared" si="14"/>
        <v>-206.48000000000002</v>
      </c>
      <c r="U75" s="71">
        <f t="shared" si="15"/>
        <v>0.24916363636363634</v>
      </c>
    </row>
    <row r="76" spans="1:21" ht="12.75" hidden="1" customHeight="1" x14ac:dyDescent="0.25">
      <c r="A76" s="61" t="s">
        <v>431</v>
      </c>
      <c r="B76" s="8" t="s">
        <v>90</v>
      </c>
      <c r="C76" s="50">
        <v>0</v>
      </c>
      <c r="D76" s="20"/>
      <c r="E76" s="75">
        <f t="shared" si="12"/>
        <v>0</v>
      </c>
      <c r="F76" s="20"/>
      <c r="G76" s="20"/>
      <c r="H76" s="20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0">
        <f t="shared" si="13"/>
        <v>0</v>
      </c>
      <c r="T76" s="20">
        <f t="shared" si="14"/>
        <v>0</v>
      </c>
      <c r="U76" s="71" t="e">
        <f t="shared" si="15"/>
        <v>#DIV/0!</v>
      </c>
    </row>
    <row r="77" spans="1:21" ht="12.75" hidden="1" customHeight="1" x14ac:dyDescent="0.25">
      <c r="A77" s="61" t="s">
        <v>262</v>
      </c>
      <c r="B77" s="8" t="s">
        <v>8</v>
      </c>
      <c r="C77" s="50">
        <v>100000</v>
      </c>
      <c r="D77" s="20"/>
      <c r="E77" s="75">
        <f t="shared" si="12"/>
        <v>100000</v>
      </c>
      <c r="F77" s="20">
        <v>8822.23</v>
      </c>
      <c r="G77" s="20">
        <v>9016.0499999999993</v>
      </c>
      <c r="H77" s="20">
        <v>64.59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0">
        <f t="shared" si="13"/>
        <v>17902.87</v>
      </c>
      <c r="T77" s="20">
        <f t="shared" si="14"/>
        <v>-82097.13</v>
      </c>
      <c r="U77" s="71">
        <f t="shared" si="15"/>
        <v>0.17902869999999999</v>
      </c>
    </row>
    <row r="78" spans="1:21" ht="12.75" hidden="1" customHeight="1" x14ac:dyDescent="0.25">
      <c r="A78" s="61" t="s">
        <v>411</v>
      </c>
      <c r="B78" s="8" t="s">
        <v>412</v>
      </c>
      <c r="C78" s="50">
        <v>500</v>
      </c>
      <c r="D78" s="20"/>
      <c r="E78" s="75">
        <f t="shared" si="12"/>
        <v>500</v>
      </c>
      <c r="F78" s="20"/>
      <c r="G78" s="20"/>
      <c r="H78" s="20">
        <v>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0">
        <f t="shared" si="13"/>
        <v>0</v>
      </c>
      <c r="T78" s="20">
        <f t="shared" si="14"/>
        <v>-500</v>
      </c>
      <c r="U78" s="71">
        <f t="shared" si="15"/>
        <v>0</v>
      </c>
    </row>
    <row r="79" spans="1:21" ht="12.75" hidden="1" customHeight="1" x14ac:dyDescent="0.25">
      <c r="A79" s="61" t="s">
        <v>263</v>
      </c>
      <c r="B79" s="8" t="s">
        <v>92</v>
      </c>
      <c r="C79" s="50">
        <v>1500</v>
      </c>
      <c r="D79" s="20"/>
      <c r="E79" s="75">
        <f t="shared" si="12"/>
        <v>1500</v>
      </c>
      <c r="F79" s="20">
        <v>1435.05</v>
      </c>
      <c r="G79" s="20"/>
      <c r="H79" s="20">
        <v>0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0">
        <f t="shared" si="13"/>
        <v>1435.05</v>
      </c>
      <c r="T79" s="20">
        <f t="shared" si="14"/>
        <v>-64.950000000000045</v>
      </c>
      <c r="U79" s="71">
        <f t="shared" si="15"/>
        <v>0.95669999999999999</v>
      </c>
    </row>
    <row r="80" spans="1:21" ht="12.75" hidden="1" customHeight="1" x14ac:dyDescent="0.25">
      <c r="A80" s="61" t="s">
        <v>264</v>
      </c>
      <c r="B80" s="8" t="s">
        <v>178</v>
      </c>
      <c r="C80" s="50">
        <v>5000</v>
      </c>
      <c r="D80" s="20"/>
      <c r="E80" s="75">
        <f t="shared" si="12"/>
        <v>5000</v>
      </c>
      <c r="F80" s="20"/>
      <c r="G80" s="20">
        <v>423.72</v>
      </c>
      <c r="H80" s="20">
        <v>463.46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0">
        <f t="shared" si="13"/>
        <v>887.18000000000006</v>
      </c>
      <c r="T80" s="20">
        <f t="shared" si="14"/>
        <v>-4112.82</v>
      </c>
      <c r="U80" s="71">
        <f t="shared" si="15"/>
        <v>0.17743600000000001</v>
      </c>
    </row>
    <row r="81" spans="1:21" ht="12.75" hidden="1" customHeight="1" x14ac:dyDescent="0.25">
      <c r="A81" s="61" t="s">
        <v>265</v>
      </c>
      <c r="B81" s="8" t="s">
        <v>19</v>
      </c>
      <c r="C81" s="50">
        <v>40000</v>
      </c>
      <c r="D81" s="20"/>
      <c r="E81" s="75">
        <f t="shared" si="12"/>
        <v>40000</v>
      </c>
      <c r="F81" s="20">
        <v>2270.91</v>
      </c>
      <c r="G81" s="20">
        <v>241.75</v>
      </c>
      <c r="H81" s="20">
        <v>5938.17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0">
        <f t="shared" si="13"/>
        <v>8450.83</v>
      </c>
      <c r="T81" s="20">
        <f t="shared" si="14"/>
        <v>-31549.17</v>
      </c>
      <c r="U81" s="71">
        <f t="shared" si="15"/>
        <v>0.21127075000000001</v>
      </c>
    </row>
    <row r="82" spans="1:21" ht="12.75" hidden="1" customHeight="1" x14ac:dyDescent="0.25">
      <c r="A82" s="61" t="s">
        <v>373</v>
      </c>
      <c r="B82" s="8" t="s">
        <v>374</v>
      </c>
      <c r="C82" s="50">
        <v>6000</v>
      </c>
      <c r="D82" s="20"/>
      <c r="E82" s="75">
        <f t="shared" si="12"/>
        <v>6000</v>
      </c>
      <c r="F82" s="20"/>
      <c r="G82" s="20"/>
      <c r="H82" s="20">
        <v>0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0">
        <f t="shared" si="13"/>
        <v>0</v>
      </c>
      <c r="T82" s="20">
        <f t="shared" si="14"/>
        <v>-6000</v>
      </c>
      <c r="U82" s="71">
        <f t="shared" si="15"/>
        <v>0</v>
      </c>
    </row>
    <row r="83" spans="1:21" ht="12.75" hidden="1" customHeight="1" x14ac:dyDescent="0.25">
      <c r="A83" s="61" t="s">
        <v>266</v>
      </c>
      <c r="B83" s="8" t="s">
        <v>32</v>
      </c>
      <c r="C83" s="50">
        <v>65000</v>
      </c>
      <c r="D83" s="20"/>
      <c r="E83" s="75">
        <f t="shared" si="12"/>
        <v>65000</v>
      </c>
      <c r="F83" s="20"/>
      <c r="G83" s="20">
        <v>2500</v>
      </c>
      <c r="H83" s="20">
        <v>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0">
        <f t="shared" si="13"/>
        <v>2500</v>
      </c>
      <c r="T83" s="20">
        <f t="shared" si="14"/>
        <v>-62500</v>
      </c>
      <c r="U83" s="71">
        <f t="shared" si="15"/>
        <v>3.8461538461538464E-2</v>
      </c>
    </row>
    <row r="84" spans="1:21" ht="12.75" hidden="1" customHeight="1" x14ac:dyDescent="0.25">
      <c r="A84" s="61" t="s">
        <v>432</v>
      </c>
      <c r="B84" s="8" t="s">
        <v>436</v>
      </c>
      <c r="C84" s="50">
        <v>8000</v>
      </c>
      <c r="D84" s="20"/>
      <c r="E84" s="75">
        <f t="shared" si="12"/>
        <v>8000</v>
      </c>
      <c r="F84" s="20"/>
      <c r="G84" s="20"/>
      <c r="H84" s="20">
        <v>1624.9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0">
        <f t="shared" si="13"/>
        <v>1624.9</v>
      </c>
      <c r="T84" s="20">
        <f t="shared" si="14"/>
        <v>-6375.1</v>
      </c>
      <c r="U84" s="71">
        <f t="shared" si="15"/>
        <v>0.2031125</v>
      </c>
    </row>
    <row r="85" spans="1:21" ht="12.75" hidden="1" customHeight="1" x14ac:dyDescent="0.25">
      <c r="A85" s="61" t="s">
        <v>419</v>
      </c>
      <c r="B85" s="8" t="s">
        <v>182</v>
      </c>
      <c r="C85" s="50">
        <v>5000</v>
      </c>
      <c r="D85" s="20"/>
      <c r="E85" s="75">
        <f t="shared" si="12"/>
        <v>5000</v>
      </c>
      <c r="F85" s="20"/>
      <c r="G85" s="20">
        <v>56.69</v>
      </c>
      <c r="H85" s="20">
        <v>160.5</v>
      </c>
      <c r="I85" s="22"/>
      <c r="J85" s="22"/>
      <c r="K85" s="22"/>
      <c r="L85" s="22"/>
      <c r="M85" s="22"/>
      <c r="N85" s="22"/>
      <c r="O85" s="22"/>
      <c r="P85" s="22"/>
      <c r="Q85" s="22"/>
      <c r="R85" s="22">
        <v>2741.32</v>
      </c>
      <c r="S85" s="20">
        <f t="shared" si="13"/>
        <v>2958.51</v>
      </c>
      <c r="T85" s="20">
        <f t="shared" si="14"/>
        <v>-2041.4899999999998</v>
      </c>
      <c r="U85" s="71">
        <f t="shared" si="15"/>
        <v>0.59170200000000006</v>
      </c>
    </row>
    <row r="86" spans="1:21" ht="12.75" hidden="1" customHeight="1" x14ac:dyDescent="0.25">
      <c r="A86" s="61" t="s">
        <v>267</v>
      </c>
      <c r="B86" s="8" t="s">
        <v>183</v>
      </c>
      <c r="C86" s="50">
        <v>6000</v>
      </c>
      <c r="D86" s="20"/>
      <c r="E86" s="75">
        <f t="shared" si="12"/>
        <v>6000</v>
      </c>
      <c r="F86" s="20">
        <v>193.69</v>
      </c>
      <c r="G86" s="20">
        <v>109.56</v>
      </c>
      <c r="H86" s="20">
        <v>1687.5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0">
        <f t="shared" si="13"/>
        <v>1990.75</v>
      </c>
      <c r="T86" s="20">
        <f t="shared" si="14"/>
        <v>-4009.25</v>
      </c>
      <c r="U86" s="71">
        <f t="shared" si="15"/>
        <v>0.33179166666666665</v>
      </c>
    </row>
    <row r="87" spans="1:21" ht="12.75" hidden="1" customHeight="1" x14ac:dyDescent="0.25">
      <c r="A87" s="61" t="s">
        <v>156</v>
      </c>
      <c r="B87" s="8" t="s">
        <v>188</v>
      </c>
      <c r="C87" s="50">
        <v>70000</v>
      </c>
      <c r="D87" s="20"/>
      <c r="E87" s="75">
        <f t="shared" si="12"/>
        <v>70000</v>
      </c>
      <c r="F87" s="20">
        <v>7120</v>
      </c>
      <c r="G87" s="20">
        <v>5638.5</v>
      </c>
      <c r="H87" s="20">
        <v>5506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0">
        <f t="shared" si="13"/>
        <v>18264.5</v>
      </c>
      <c r="T87" s="20">
        <f t="shared" si="14"/>
        <v>-51735.5</v>
      </c>
      <c r="U87" s="71">
        <f t="shared" si="15"/>
        <v>0.26092142857142858</v>
      </c>
    </row>
    <row r="88" spans="1:21" ht="12.75" hidden="1" customHeight="1" x14ac:dyDescent="0.25">
      <c r="A88" s="61" t="s">
        <v>268</v>
      </c>
      <c r="B88" s="8" t="s">
        <v>189</v>
      </c>
      <c r="C88" s="50">
        <v>25000</v>
      </c>
      <c r="D88" s="20"/>
      <c r="E88" s="75">
        <f t="shared" si="12"/>
        <v>25000</v>
      </c>
      <c r="F88" s="20">
        <v>5055.8599999999997</v>
      </c>
      <c r="G88" s="20">
        <v>2571.91</v>
      </c>
      <c r="H88" s="20">
        <v>1650.58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0">
        <f t="shared" si="13"/>
        <v>9278.3499999999985</v>
      </c>
      <c r="T88" s="20">
        <f t="shared" si="14"/>
        <v>-15721.650000000001</v>
      </c>
      <c r="U88" s="71">
        <f t="shared" si="15"/>
        <v>0.37113399999999996</v>
      </c>
    </row>
    <row r="89" spans="1:21" ht="12.75" hidden="1" customHeight="1" x14ac:dyDescent="0.25">
      <c r="A89" s="61" t="s">
        <v>269</v>
      </c>
      <c r="B89" s="8" t="s">
        <v>190</v>
      </c>
      <c r="C89" s="50">
        <v>500</v>
      </c>
      <c r="D89" s="20"/>
      <c r="E89" s="75">
        <f t="shared" si="12"/>
        <v>500</v>
      </c>
      <c r="F89" s="20"/>
      <c r="G89" s="20">
        <v>26.73</v>
      </c>
      <c r="H89" s="20">
        <v>0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0">
        <f t="shared" si="13"/>
        <v>26.73</v>
      </c>
      <c r="T89" s="20">
        <f t="shared" si="14"/>
        <v>-473.27</v>
      </c>
      <c r="U89" s="71">
        <f t="shared" si="15"/>
        <v>5.3460000000000001E-2</v>
      </c>
    </row>
    <row r="90" spans="1:21" ht="12.75" hidden="1" customHeight="1" x14ac:dyDescent="0.25">
      <c r="A90" s="61" t="s">
        <v>270</v>
      </c>
      <c r="B90" s="8" t="s">
        <v>11</v>
      </c>
      <c r="C90" s="50">
        <v>6500</v>
      </c>
      <c r="D90" s="20"/>
      <c r="E90" s="75">
        <f t="shared" si="12"/>
        <v>6500</v>
      </c>
      <c r="F90" s="20">
        <v>472.14</v>
      </c>
      <c r="G90" s="20">
        <v>1315.69</v>
      </c>
      <c r="H90" s="20">
        <v>1294.82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0">
        <f t="shared" si="13"/>
        <v>3082.6499999999996</v>
      </c>
      <c r="T90" s="20">
        <f t="shared" si="14"/>
        <v>-3417.3500000000004</v>
      </c>
      <c r="U90" s="71">
        <f t="shared" si="15"/>
        <v>0.47425384615384608</v>
      </c>
    </row>
    <row r="91" spans="1:21" ht="12.75" hidden="1" customHeight="1" x14ac:dyDescent="0.25">
      <c r="A91" s="61" t="s">
        <v>271</v>
      </c>
      <c r="B91" s="8" t="s">
        <v>126</v>
      </c>
      <c r="C91" s="50">
        <v>13500</v>
      </c>
      <c r="D91" s="20"/>
      <c r="E91" s="75">
        <f t="shared" si="12"/>
        <v>13500</v>
      </c>
      <c r="F91" s="20">
        <v>1387.16</v>
      </c>
      <c r="G91" s="20">
        <v>1105.29</v>
      </c>
      <c r="H91" s="20">
        <v>1006.85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0">
        <f t="shared" si="13"/>
        <v>3499.2999999999997</v>
      </c>
      <c r="T91" s="20">
        <f t="shared" si="14"/>
        <v>-10000.700000000001</v>
      </c>
      <c r="U91" s="71">
        <f t="shared" si="15"/>
        <v>0.25920740740740739</v>
      </c>
    </row>
    <row r="92" spans="1:21" ht="12.75" hidden="1" customHeight="1" x14ac:dyDescent="0.25">
      <c r="A92" s="61" t="s">
        <v>383</v>
      </c>
      <c r="B92" s="8" t="s">
        <v>384</v>
      </c>
      <c r="C92" s="50">
        <v>500</v>
      </c>
      <c r="D92" s="24"/>
      <c r="E92" s="75">
        <f t="shared" si="12"/>
        <v>500</v>
      </c>
      <c r="F92" s="20"/>
      <c r="G92" s="20"/>
      <c r="H92" s="20">
        <v>38.380000000000003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0">
        <f t="shared" si="13"/>
        <v>38.380000000000003</v>
      </c>
      <c r="T92" s="20">
        <f t="shared" si="14"/>
        <v>-461.62</v>
      </c>
      <c r="U92" s="71">
        <f t="shared" si="15"/>
        <v>7.6760000000000009E-2</v>
      </c>
    </row>
    <row r="93" spans="1:21" ht="12.75" hidden="1" customHeight="1" x14ac:dyDescent="0.25">
      <c r="A93" s="61" t="s">
        <v>272</v>
      </c>
      <c r="B93" s="8" t="s">
        <v>14</v>
      </c>
      <c r="C93" s="50"/>
      <c r="D93" s="24"/>
      <c r="E93" s="75">
        <f t="shared" si="12"/>
        <v>0</v>
      </c>
      <c r="F93" s="20"/>
      <c r="G93" s="20"/>
      <c r="H93" s="20">
        <v>0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0">
        <f t="shared" si="13"/>
        <v>0</v>
      </c>
      <c r="T93" s="20">
        <f t="shared" si="14"/>
        <v>0</v>
      </c>
      <c r="U93" s="71" t="e">
        <f t="shared" si="15"/>
        <v>#DIV/0!</v>
      </c>
    </row>
    <row r="94" spans="1:21" ht="12.75" hidden="1" customHeight="1" x14ac:dyDescent="0.25">
      <c r="A94" s="63" t="s">
        <v>273</v>
      </c>
      <c r="B94" s="8" t="s">
        <v>89</v>
      </c>
      <c r="C94" s="28">
        <v>500</v>
      </c>
      <c r="D94" s="20"/>
      <c r="E94" s="75">
        <f t="shared" si="12"/>
        <v>500</v>
      </c>
      <c r="F94" s="20"/>
      <c r="G94" s="20"/>
      <c r="H94" s="20">
        <v>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>
        <f t="shared" si="13"/>
        <v>0</v>
      </c>
      <c r="T94" s="20">
        <f t="shared" si="14"/>
        <v>-500</v>
      </c>
      <c r="U94" s="71">
        <f t="shared" si="15"/>
        <v>0</v>
      </c>
    </row>
    <row r="95" spans="1:21" ht="12.75" hidden="1" customHeight="1" x14ac:dyDescent="0.25">
      <c r="A95" s="63" t="s">
        <v>274</v>
      </c>
      <c r="B95" s="8" t="s">
        <v>33</v>
      </c>
      <c r="C95" s="28">
        <v>500</v>
      </c>
      <c r="D95" s="20"/>
      <c r="E95" s="75">
        <f t="shared" si="12"/>
        <v>500</v>
      </c>
      <c r="F95" s="20">
        <v>49.35</v>
      </c>
      <c r="G95" s="20">
        <v>51.55</v>
      </c>
      <c r="H95" s="20">
        <v>51.55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>
        <f t="shared" si="13"/>
        <v>152.44999999999999</v>
      </c>
      <c r="T95" s="20">
        <f t="shared" si="14"/>
        <v>-347.55</v>
      </c>
      <c r="U95" s="71">
        <f t="shared" si="15"/>
        <v>0.3049</v>
      </c>
    </row>
    <row r="96" spans="1:21" s="14" customFormat="1" ht="12.75" hidden="1" customHeight="1" x14ac:dyDescent="0.3">
      <c r="A96" s="59"/>
      <c r="B96" s="19" t="s">
        <v>15</v>
      </c>
      <c r="C96" s="25">
        <f>SUM(C69:C95)</f>
        <v>374575</v>
      </c>
      <c r="D96" s="25">
        <f>SUM(D71:D95)</f>
        <v>0</v>
      </c>
      <c r="E96" s="25">
        <f t="shared" ref="E96:Q96" si="16">SUM(E69:E95)</f>
        <v>374575</v>
      </c>
      <c r="F96" s="25">
        <f t="shared" si="16"/>
        <v>27190.09</v>
      </c>
      <c r="G96" s="25">
        <f t="shared" si="16"/>
        <v>24110.049999999996</v>
      </c>
      <c r="H96" s="25">
        <f t="shared" si="16"/>
        <v>20106.239999999998</v>
      </c>
      <c r="I96" s="25">
        <f t="shared" si="16"/>
        <v>0</v>
      </c>
      <c r="J96" s="25">
        <f t="shared" si="16"/>
        <v>0</v>
      </c>
      <c r="K96" s="25">
        <f t="shared" si="16"/>
        <v>0</v>
      </c>
      <c r="L96" s="25">
        <f t="shared" si="16"/>
        <v>0</v>
      </c>
      <c r="M96" s="25">
        <f t="shared" si="16"/>
        <v>0</v>
      </c>
      <c r="N96" s="25">
        <f t="shared" si="16"/>
        <v>0</v>
      </c>
      <c r="O96" s="25">
        <f t="shared" si="16"/>
        <v>0</v>
      </c>
      <c r="P96" s="25">
        <f t="shared" si="16"/>
        <v>0</v>
      </c>
      <c r="Q96" s="25">
        <f t="shared" si="16"/>
        <v>0</v>
      </c>
      <c r="R96" s="25">
        <f>SUM(R71:R95)</f>
        <v>3771.84</v>
      </c>
      <c r="S96" s="25">
        <f>SUM(S69:S95)</f>
        <v>75178.219999999987</v>
      </c>
      <c r="T96" s="25">
        <f>SUM(T70:T95)</f>
        <v>-297349.36</v>
      </c>
      <c r="U96" s="89">
        <f t="shared" si="15"/>
        <v>0.20070271641193349</v>
      </c>
    </row>
    <row r="97" spans="1:21" s="14" customFormat="1" ht="12.75" hidden="1" customHeight="1" x14ac:dyDescent="0.3">
      <c r="A97" s="59"/>
      <c r="B97" s="9" t="s">
        <v>460</v>
      </c>
      <c r="C97" s="20"/>
      <c r="D97" s="25"/>
      <c r="E97" s="20">
        <f>SUM(C97:D97)</f>
        <v>0</v>
      </c>
      <c r="F97" s="25"/>
      <c r="G97" s="25"/>
      <c r="H97" s="20"/>
      <c r="I97" s="20"/>
      <c r="J97" s="20"/>
      <c r="K97" s="25"/>
      <c r="L97" s="25"/>
      <c r="M97" s="25"/>
      <c r="N97" s="25"/>
      <c r="O97" s="25"/>
      <c r="P97" s="25"/>
      <c r="Q97" s="25"/>
      <c r="R97" s="25"/>
      <c r="S97" s="20">
        <f>SUM(F97:Q97)</f>
        <v>0</v>
      </c>
      <c r="T97" s="20">
        <f>SUM(S97-E97)</f>
        <v>0</v>
      </c>
      <c r="U97" s="89"/>
    </row>
    <row r="98" spans="1:21" s="14" customFormat="1" ht="12.75" hidden="1" customHeight="1" x14ac:dyDescent="0.3">
      <c r="A98" s="59"/>
      <c r="B98" s="19" t="s">
        <v>118</v>
      </c>
      <c r="C98" s="25">
        <f>SUM(C96:C97)</f>
        <v>374575</v>
      </c>
      <c r="D98" s="25"/>
      <c r="E98" s="25">
        <f t="shared" ref="E98:Q98" si="17">SUM(E96:E97)</f>
        <v>374575</v>
      </c>
      <c r="F98" s="25">
        <f t="shared" si="17"/>
        <v>27190.09</v>
      </c>
      <c r="G98" s="25">
        <f t="shared" si="17"/>
        <v>24110.049999999996</v>
      </c>
      <c r="H98" s="25">
        <f t="shared" si="17"/>
        <v>20106.239999999998</v>
      </c>
      <c r="I98" s="25">
        <f t="shared" si="17"/>
        <v>0</v>
      </c>
      <c r="J98" s="25">
        <f t="shared" si="17"/>
        <v>0</v>
      </c>
      <c r="K98" s="25">
        <f t="shared" si="17"/>
        <v>0</v>
      </c>
      <c r="L98" s="25">
        <f t="shared" si="17"/>
        <v>0</v>
      </c>
      <c r="M98" s="25">
        <f t="shared" si="17"/>
        <v>0</v>
      </c>
      <c r="N98" s="25">
        <f t="shared" si="17"/>
        <v>0</v>
      </c>
      <c r="O98" s="25">
        <f t="shared" si="17"/>
        <v>0</v>
      </c>
      <c r="P98" s="25">
        <f t="shared" si="17"/>
        <v>0</v>
      </c>
      <c r="Q98" s="25">
        <f t="shared" si="17"/>
        <v>0</v>
      </c>
      <c r="R98" s="25"/>
      <c r="S98" s="25">
        <f>SUM(S96:S97)</f>
        <v>75178.219999999987</v>
      </c>
      <c r="T98" s="25">
        <f>SUM(T96:T97)</f>
        <v>-297349.36</v>
      </c>
      <c r="U98" s="89"/>
    </row>
    <row r="99" spans="1:21" s="14" customFormat="1" ht="12.75" hidden="1" customHeight="1" x14ac:dyDescent="0.3">
      <c r="A99" s="59"/>
      <c r="B99" s="15"/>
      <c r="C99" s="33"/>
      <c r="D99" s="33"/>
      <c r="E99" s="29" t="s">
        <v>549</v>
      </c>
      <c r="F99" s="98">
        <v>24478.77</v>
      </c>
      <c r="G99" s="98">
        <v>42398.869999999995</v>
      </c>
      <c r="H99" s="98">
        <v>25122.01</v>
      </c>
      <c r="I99" s="98">
        <v>24322.27</v>
      </c>
      <c r="J99" s="98">
        <v>26156.519999999997</v>
      </c>
      <c r="K99" s="98">
        <v>21805.62</v>
      </c>
      <c r="L99" s="98">
        <v>23528.49</v>
      </c>
      <c r="M99" s="98">
        <v>60438.2</v>
      </c>
      <c r="N99" s="98">
        <v>24923.57</v>
      </c>
      <c r="O99" s="98">
        <v>22905.920000000002</v>
      </c>
      <c r="P99" s="98">
        <v>23937.539999999997</v>
      </c>
      <c r="Q99" s="98">
        <v>21909.949999999997</v>
      </c>
      <c r="R99" s="33"/>
      <c r="S99" s="100">
        <f>SUM(F99:G99)</f>
        <v>66877.64</v>
      </c>
      <c r="T99" s="33"/>
      <c r="U99" s="91"/>
    </row>
    <row r="100" spans="1:21" s="14" customFormat="1" ht="12.75" hidden="1" customHeight="1" x14ac:dyDescent="0.3">
      <c r="A100" s="59"/>
      <c r="B100" s="15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91"/>
    </row>
    <row r="101" spans="1:21" s="14" customFormat="1" ht="12.75" hidden="1" customHeight="1" x14ac:dyDescent="0.3">
      <c r="A101" s="59"/>
      <c r="B101" s="15"/>
      <c r="C101" s="6">
        <v>2025</v>
      </c>
      <c r="D101" s="79" t="s">
        <v>70</v>
      </c>
      <c r="E101" s="44" t="s">
        <v>60</v>
      </c>
      <c r="F101" s="36" t="s">
        <v>62</v>
      </c>
      <c r="G101" s="36" t="s">
        <v>96</v>
      </c>
      <c r="H101" s="36" t="s">
        <v>97</v>
      </c>
      <c r="I101" s="36" t="s">
        <v>98</v>
      </c>
      <c r="J101" s="36" t="s">
        <v>100</v>
      </c>
      <c r="K101" s="36" t="s">
        <v>101</v>
      </c>
      <c r="L101" s="36" t="s">
        <v>102</v>
      </c>
      <c r="M101" s="36" t="s">
        <v>103</v>
      </c>
      <c r="N101" s="36" t="s">
        <v>104</v>
      </c>
      <c r="O101" s="36" t="s">
        <v>105</v>
      </c>
      <c r="P101" s="36" t="s">
        <v>106</v>
      </c>
      <c r="Q101" s="36" t="s">
        <v>107</v>
      </c>
      <c r="R101" s="44" t="s">
        <v>449</v>
      </c>
      <c r="S101" s="36" t="s">
        <v>58</v>
      </c>
      <c r="T101" s="36" t="s">
        <v>64</v>
      </c>
      <c r="U101" s="112" t="s">
        <v>66</v>
      </c>
    </row>
    <row r="102" spans="1:21" s="14" customFormat="1" ht="12.75" hidden="1" customHeight="1" x14ac:dyDescent="0.3">
      <c r="A102" s="60" t="s">
        <v>164</v>
      </c>
      <c r="B102" s="70" t="s">
        <v>16</v>
      </c>
      <c r="C102" s="35" t="s">
        <v>57</v>
      </c>
      <c r="D102" s="80" t="s">
        <v>59</v>
      </c>
      <c r="E102" s="45" t="s">
        <v>61</v>
      </c>
      <c r="F102" s="37" t="s">
        <v>63</v>
      </c>
      <c r="G102" s="37" t="s">
        <v>63</v>
      </c>
      <c r="H102" s="37" t="s">
        <v>63</v>
      </c>
      <c r="I102" s="37" t="s">
        <v>63</v>
      </c>
      <c r="J102" s="37" t="s">
        <v>63</v>
      </c>
      <c r="K102" s="37" t="s">
        <v>63</v>
      </c>
      <c r="L102" s="37" t="s">
        <v>63</v>
      </c>
      <c r="M102" s="37" t="s">
        <v>63</v>
      </c>
      <c r="N102" s="37" t="s">
        <v>63</v>
      </c>
      <c r="O102" s="37" t="s">
        <v>63</v>
      </c>
      <c r="P102" s="37" t="s">
        <v>63</v>
      </c>
      <c r="Q102" s="37" t="s">
        <v>63</v>
      </c>
      <c r="R102" s="45" t="s">
        <v>450</v>
      </c>
      <c r="S102" s="37" t="s">
        <v>15</v>
      </c>
      <c r="T102" s="37" t="s">
        <v>65</v>
      </c>
      <c r="U102" s="113" t="s">
        <v>67</v>
      </c>
    </row>
    <row r="103" spans="1:21" ht="12.75" hidden="1" customHeight="1" x14ac:dyDescent="0.25">
      <c r="A103" s="61" t="s">
        <v>405</v>
      </c>
      <c r="B103" s="72" t="s">
        <v>401</v>
      </c>
      <c r="C103" s="86">
        <v>2000</v>
      </c>
      <c r="D103" s="85"/>
      <c r="E103" s="75">
        <f t="shared" ref="E103:E136" si="18">SUM(C103:D103)</f>
        <v>2000</v>
      </c>
      <c r="F103" s="75">
        <v>92.58</v>
      </c>
      <c r="G103" s="75">
        <v>160.82</v>
      </c>
      <c r="H103" s="75">
        <v>1044.73</v>
      </c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20">
        <f t="shared" ref="S103:S136" si="19">SUM(F103:R103)</f>
        <v>1298.1300000000001</v>
      </c>
      <c r="T103" s="20">
        <f t="shared" ref="T103:T136" si="20">SUM(S103-E103)</f>
        <v>-701.86999999999989</v>
      </c>
      <c r="U103" s="71">
        <f>S103/E103</f>
        <v>0.649065</v>
      </c>
    </row>
    <row r="104" spans="1:21" ht="12.75" hidden="1" customHeight="1" x14ac:dyDescent="0.25">
      <c r="A104" s="61" t="s">
        <v>276</v>
      </c>
      <c r="B104" s="8" t="s">
        <v>23</v>
      </c>
      <c r="C104" s="30">
        <v>1500</v>
      </c>
      <c r="D104" s="22"/>
      <c r="E104" s="75">
        <f t="shared" si="18"/>
        <v>1500</v>
      </c>
      <c r="F104" s="22">
        <v>103.14</v>
      </c>
      <c r="G104" s="22">
        <v>127.36</v>
      </c>
      <c r="H104" s="22">
        <v>127.36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0">
        <f t="shared" si="19"/>
        <v>357.86</v>
      </c>
      <c r="T104" s="20">
        <f t="shared" si="20"/>
        <v>-1142.1399999999999</v>
      </c>
      <c r="U104" s="71">
        <f>S104/E104</f>
        <v>0.23857333333333333</v>
      </c>
    </row>
    <row r="105" spans="1:21" ht="12.75" hidden="1" customHeight="1" x14ac:dyDescent="0.25">
      <c r="A105" s="61" t="s">
        <v>497</v>
      </c>
      <c r="B105" s="8" t="s">
        <v>18</v>
      </c>
      <c r="C105" s="30">
        <v>270</v>
      </c>
      <c r="D105" s="22"/>
      <c r="E105" s="75">
        <f t="shared" si="18"/>
        <v>270</v>
      </c>
      <c r="F105" s="22"/>
      <c r="G105" s="22"/>
      <c r="H105" s="22">
        <v>0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0">
        <f t="shared" si="19"/>
        <v>0</v>
      </c>
      <c r="T105" s="20">
        <f t="shared" si="20"/>
        <v>-270</v>
      </c>
      <c r="U105" s="71"/>
    </row>
    <row r="106" spans="1:21" ht="12.75" hidden="1" customHeight="1" x14ac:dyDescent="0.25">
      <c r="A106" s="61" t="s">
        <v>413</v>
      </c>
      <c r="B106" s="8" t="s">
        <v>414</v>
      </c>
      <c r="C106" s="30">
        <v>100</v>
      </c>
      <c r="D106" s="22"/>
      <c r="E106" s="75">
        <f t="shared" si="18"/>
        <v>100</v>
      </c>
      <c r="F106" s="22">
        <v>-34.619999999999997</v>
      </c>
      <c r="G106" s="22">
        <v>34.619999999999997</v>
      </c>
      <c r="H106" s="22">
        <v>0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0">
        <f t="shared" si="19"/>
        <v>0</v>
      </c>
      <c r="T106" s="20">
        <f t="shared" si="20"/>
        <v>-100</v>
      </c>
      <c r="U106" s="71"/>
    </row>
    <row r="107" spans="1:21" ht="12.75" hidden="1" customHeight="1" x14ac:dyDescent="0.25">
      <c r="A107" s="61" t="s">
        <v>277</v>
      </c>
      <c r="B107" s="8" t="s">
        <v>17</v>
      </c>
      <c r="C107" s="21">
        <v>0</v>
      </c>
      <c r="D107" s="20"/>
      <c r="E107" s="75">
        <f t="shared" si="18"/>
        <v>0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>
        <f t="shared" si="19"/>
        <v>0</v>
      </c>
      <c r="T107" s="20">
        <f t="shared" si="20"/>
        <v>0</v>
      </c>
      <c r="U107" s="71"/>
    </row>
    <row r="108" spans="1:21" ht="12.75" hidden="1" customHeight="1" x14ac:dyDescent="0.25">
      <c r="A108" s="61" t="s">
        <v>278</v>
      </c>
      <c r="B108" s="8" t="s">
        <v>4</v>
      </c>
      <c r="C108" s="21">
        <v>200</v>
      </c>
      <c r="D108" s="20"/>
      <c r="E108" s="75">
        <f t="shared" si="18"/>
        <v>200</v>
      </c>
      <c r="F108" s="20">
        <v>73</v>
      </c>
      <c r="G108" s="20"/>
      <c r="H108" s="20">
        <v>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>
        <f t="shared" si="19"/>
        <v>73</v>
      </c>
      <c r="T108" s="20">
        <f t="shared" si="20"/>
        <v>-127</v>
      </c>
      <c r="U108" s="71">
        <f>S108/E108</f>
        <v>0.36499999999999999</v>
      </c>
    </row>
    <row r="109" spans="1:21" ht="12.75" hidden="1" customHeight="1" x14ac:dyDescent="0.25">
      <c r="A109" s="61" t="s">
        <v>385</v>
      </c>
      <c r="B109" s="8" t="s">
        <v>386</v>
      </c>
      <c r="C109" s="21">
        <v>75000</v>
      </c>
      <c r="D109" s="20"/>
      <c r="E109" s="75">
        <f t="shared" si="18"/>
        <v>75000</v>
      </c>
      <c r="F109" s="20"/>
      <c r="G109" s="20"/>
      <c r="H109" s="20">
        <v>128.35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>
        <v>123871.6</v>
      </c>
      <c r="S109" s="20">
        <f t="shared" si="19"/>
        <v>123999.95000000001</v>
      </c>
      <c r="T109" s="20">
        <f t="shared" si="20"/>
        <v>48999.950000000012</v>
      </c>
      <c r="U109" s="71">
        <f>S109/E109</f>
        <v>1.6533326666666668</v>
      </c>
    </row>
    <row r="110" spans="1:21" ht="12.75" hidden="1" customHeight="1" x14ac:dyDescent="0.25">
      <c r="A110" s="61" t="s">
        <v>279</v>
      </c>
      <c r="B110" s="8" t="s">
        <v>172</v>
      </c>
      <c r="C110" s="21">
        <v>0</v>
      </c>
      <c r="D110" s="20"/>
      <c r="E110" s="75">
        <f t="shared" si="18"/>
        <v>0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>
        <f t="shared" si="19"/>
        <v>0</v>
      </c>
      <c r="T110" s="20">
        <f t="shared" si="20"/>
        <v>0</v>
      </c>
      <c r="U110" s="71" t="e">
        <f>S110/E110</f>
        <v>#DIV/0!</v>
      </c>
    </row>
    <row r="111" spans="1:21" ht="12.75" hidden="1" customHeight="1" x14ac:dyDescent="0.25">
      <c r="A111" s="61" t="s">
        <v>484</v>
      </c>
      <c r="B111" s="8" t="s">
        <v>485</v>
      </c>
      <c r="C111" s="21">
        <v>250</v>
      </c>
      <c r="D111" s="20"/>
      <c r="E111" s="75">
        <f t="shared" si="18"/>
        <v>250</v>
      </c>
      <c r="F111" s="20"/>
      <c r="G111" s="20"/>
      <c r="H111" s="20">
        <v>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>
        <f t="shared" si="19"/>
        <v>0</v>
      </c>
      <c r="T111" s="20">
        <f t="shared" si="20"/>
        <v>-250</v>
      </c>
      <c r="U111" s="71">
        <v>0</v>
      </c>
    </row>
    <row r="112" spans="1:21" ht="12.75" hidden="1" customHeight="1" x14ac:dyDescent="0.25">
      <c r="A112" s="61" t="s">
        <v>477</v>
      </c>
      <c r="B112" s="8" t="s">
        <v>478</v>
      </c>
      <c r="C112" s="21">
        <v>700</v>
      </c>
      <c r="D112" s="20"/>
      <c r="E112" s="75">
        <f t="shared" si="18"/>
        <v>700</v>
      </c>
      <c r="F112" s="20"/>
      <c r="G112" s="20"/>
      <c r="H112" s="20"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>
        <f t="shared" si="19"/>
        <v>0</v>
      </c>
      <c r="T112" s="20">
        <f t="shared" si="20"/>
        <v>-700</v>
      </c>
      <c r="U112" s="71"/>
    </row>
    <row r="113" spans="1:21" ht="12.75" hidden="1" customHeight="1" x14ac:dyDescent="0.25">
      <c r="A113" s="61" t="s">
        <v>280</v>
      </c>
      <c r="B113" s="8" t="s">
        <v>173</v>
      </c>
      <c r="C113" s="21">
        <v>75000</v>
      </c>
      <c r="D113" s="20"/>
      <c r="E113" s="75">
        <f t="shared" si="18"/>
        <v>75000</v>
      </c>
      <c r="F113" s="20">
        <v>2843.99</v>
      </c>
      <c r="G113" s="20">
        <v>3462.6</v>
      </c>
      <c r="H113" s="20">
        <v>2947.1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>
        <f t="shared" si="19"/>
        <v>9253.69</v>
      </c>
      <c r="T113" s="20">
        <f t="shared" si="20"/>
        <v>-65746.31</v>
      </c>
      <c r="U113" s="71">
        <f t="shared" ref="U113:U118" si="21">S113/E113</f>
        <v>0.12338253333333334</v>
      </c>
    </row>
    <row r="114" spans="1:21" ht="12.75" hidden="1" customHeight="1" x14ac:dyDescent="0.25">
      <c r="A114" s="61" t="s">
        <v>281</v>
      </c>
      <c r="B114" s="8" t="s">
        <v>69</v>
      </c>
      <c r="C114" s="21">
        <v>35000</v>
      </c>
      <c r="D114" s="20"/>
      <c r="E114" s="75">
        <f t="shared" si="18"/>
        <v>35000</v>
      </c>
      <c r="F114" s="20">
        <v>3913.81</v>
      </c>
      <c r="G114" s="20">
        <v>4442.7700000000004</v>
      </c>
      <c r="H114" s="20">
        <v>4484.6400000000003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>
        <f t="shared" si="19"/>
        <v>12841.220000000001</v>
      </c>
      <c r="T114" s="20">
        <f t="shared" si="20"/>
        <v>-22158.78</v>
      </c>
      <c r="U114" s="71">
        <f t="shared" si="21"/>
        <v>0.36689200000000005</v>
      </c>
    </row>
    <row r="115" spans="1:21" ht="12.75" hidden="1" customHeight="1" x14ac:dyDescent="0.25">
      <c r="A115" s="61" t="s">
        <v>375</v>
      </c>
      <c r="B115" s="8" t="s">
        <v>90</v>
      </c>
      <c r="C115" s="21">
        <v>30000</v>
      </c>
      <c r="D115" s="20"/>
      <c r="E115" s="75">
        <f t="shared" si="18"/>
        <v>30000</v>
      </c>
      <c r="F115" s="20">
        <v>2350</v>
      </c>
      <c r="G115" s="20">
        <v>2350</v>
      </c>
      <c r="H115" s="20">
        <v>2350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>
        <f t="shared" si="19"/>
        <v>7050</v>
      </c>
      <c r="T115" s="20">
        <f t="shared" si="20"/>
        <v>-22950</v>
      </c>
      <c r="U115" s="71">
        <f t="shared" si="21"/>
        <v>0.23499999999999999</v>
      </c>
    </row>
    <row r="116" spans="1:21" ht="12.75" hidden="1" customHeight="1" x14ac:dyDescent="0.25">
      <c r="A116" s="61" t="s">
        <v>282</v>
      </c>
      <c r="B116" s="8" t="s">
        <v>8</v>
      </c>
      <c r="C116" s="21">
        <v>70000</v>
      </c>
      <c r="D116" s="20"/>
      <c r="E116" s="75">
        <f t="shared" si="18"/>
        <v>70000</v>
      </c>
      <c r="F116" s="20">
        <v>5723.19</v>
      </c>
      <c r="G116" s="20">
        <v>5994.66</v>
      </c>
      <c r="H116" s="20">
        <v>419.06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>
        <f t="shared" si="19"/>
        <v>12136.909999999998</v>
      </c>
      <c r="T116" s="20">
        <f t="shared" si="20"/>
        <v>-57863.090000000004</v>
      </c>
      <c r="U116" s="71">
        <f t="shared" si="21"/>
        <v>0.17338442857142855</v>
      </c>
    </row>
    <row r="117" spans="1:21" ht="12.75" hidden="1" customHeight="1" x14ac:dyDescent="0.25">
      <c r="A117" s="61" t="s">
        <v>376</v>
      </c>
      <c r="B117" s="8" t="s">
        <v>92</v>
      </c>
      <c r="C117" s="21">
        <v>500</v>
      </c>
      <c r="D117" s="20"/>
      <c r="E117" s="75">
        <f t="shared" si="18"/>
        <v>500</v>
      </c>
      <c r="F117" s="20"/>
      <c r="G117" s="20"/>
      <c r="H117" s="20">
        <v>0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>
        <f t="shared" si="19"/>
        <v>0</v>
      </c>
      <c r="T117" s="20">
        <f t="shared" si="20"/>
        <v>-500</v>
      </c>
      <c r="U117" s="71">
        <f t="shared" si="21"/>
        <v>0</v>
      </c>
    </row>
    <row r="118" spans="1:21" ht="12.75" hidden="1" customHeight="1" x14ac:dyDescent="0.25">
      <c r="A118" s="61" t="s">
        <v>283</v>
      </c>
      <c r="B118" s="8" t="s">
        <v>19</v>
      </c>
      <c r="C118" s="21">
        <v>16000</v>
      </c>
      <c r="D118" s="20"/>
      <c r="E118" s="75">
        <f t="shared" si="18"/>
        <v>16000</v>
      </c>
      <c r="F118" s="20">
        <v>1163.5899999999999</v>
      </c>
      <c r="G118" s="20"/>
      <c r="H118" s="20">
        <v>2323.23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>
        <f t="shared" si="19"/>
        <v>3486.8199999999997</v>
      </c>
      <c r="T118" s="20">
        <f t="shared" si="20"/>
        <v>-12513.18</v>
      </c>
      <c r="U118" s="71">
        <f t="shared" si="21"/>
        <v>0.21792624999999999</v>
      </c>
    </row>
    <row r="119" spans="1:21" ht="12.75" hidden="1" customHeight="1" x14ac:dyDescent="0.25">
      <c r="A119" s="61" t="s">
        <v>398</v>
      </c>
      <c r="B119" s="8" t="s">
        <v>399</v>
      </c>
      <c r="C119" s="21">
        <v>0</v>
      </c>
      <c r="D119" s="20"/>
      <c r="E119" s="75">
        <f t="shared" si="18"/>
        <v>0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>
        <f t="shared" si="19"/>
        <v>0</v>
      </c>
      <c r="T119" s="20">
        <f t="shared" si="20"/>
        <v>0</v>
      </c>
      <c r="U119" s="71"/>
    </row>
    <row r="120" spans="1:21" ht="12.75" hidden="1" customHeight="1" x14ac:dyDescent="0.25">
      <c r="A120" s="61" t="s">
        <v>284</v>
      </c>
      <c r="B120" s="8" t="s">
        <v>32</v>
      </c>
      <c r="C120" s="21">
        <v>2500</v>
      </c>
      <c r="D120" s="20"/>
      <c r="E120" s="75">
        <f t="shared" si="18"/>
        <v>2500</v>
      </c>
      <c r="F120" s="20"/>
      <c r="G120" s="20"/>
      <c r="H120" s="20">
        <v>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>
        <f t="shared" si="19"/>
        <v>0</v>
      </c>
      <c r="T120" s="20">
        <f t="shared" si="20"/>
        <v>-2500</v>
      </c>
      <c r="U120" s="71">
        <f>S120/E120</f>
        <v>0</v>
      </c>
    </row>
    <row r="121" spans="1:21" ht="12.75" hidden="1" customHeight="1" x14ac:dyDescent="0.25">
      <c r="A121" s="61" t="s">
        <v>285</v>
      </c>
      <c r="B121" s="8" t="s">
        <v>77</v>
      </c>
      <c r="C121" s="21">
        <v>60000</v>
      </c>
      <c r="D121" s="20"/>
      <c r="E121" s="75">
        <f t="shared" si="18"/>
        <v>60000</v>
      </c>
      <c r="F121" s="20"/>
      <c r="G121" s="20"/>
      <c r="H121" s="20">
        <v>0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>
        <f t="shared" si="19"/>
        <v>0</v>
      </c>
      <c r="T121" s="20">
        <f t="shared" si="20"/>
        <v>-60000</v>
      </c>
      <c r="U121" s="71">
        <f>S121/E121</f>
        <v>0</v>
      </c>
    </row>
    <row r="122" spans="1:21" ht="12.75" hidden="1" customHeight="1" x14ac:dyDescent="0.25">
      <c r="A122" s="61" t="s">
        <v>286</v>
      </c>
      <c r="B122" s="8" t="s">
        <v>181</v>
      </c>
      <c r="C122" s="21">
        <v>0</v>
      </c>
      <c r="D122" s="20"/>
      <c r="E122" s="75">
        <f t="shared" si="18"/>
        <v>0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>
        <f t="shared" si="19"/>
        <v>0</v>
      </c>
      <c r="T122" s="20">
        <f t="shared" si="20"/>
        <v>0</v>
      </c>
      <c r="U122" s="71"/>
    </row>
    <row r="123" spans="1:21" ht="12.75" hidden="1" customHeight="1" x14ac:dyDescent="0.25">
      <c r="A123" s="61" t="s">
        <v>287</v>
      </c>
      <c r="B123" s="8" t="s">
        <v>183</v>
      </c>
      <c r="C123" s="21">
        <v>50000</v>
      </c>
      <c r="D123" s="20"/>
      <c r="E123" s="75">
        <f t="shared" si="18"/>
        <v>50000</v>
      </c>
      <c r="F123" s="20">
        <v>5241.32</v>
      </c>
      <c r="G123" s="20">
        <v>4524.2299999999996</v>
      </c>
      <c r="H123" s="20">
        <v>418.19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>
        <f t="shared" si="19"/>
        <v>10183.74</v>
      </c>
      <c r="T123" s="20">
        <f t="shared" si="20"/>
        <v>-39816.26</v>
      </c>
      <c r="U123" s="71">
        <f t="shared" ref="U123:U137" si="22">S123/E123</f>
        <v>0.20367479999999999</v>
      </c>
    </row>
    <row r="124" spans="1:21" ht="12.75" hidden="1" customHeight="1" x14ac:dyDescent="0.25">
      <c r="A124" s="61" t="s">
        <v>288</v>
      </c>
      <c r="B124" s="8" t="s">
        <v>186</v>
      </c>
      <c r="C124" s="21">
        <v>1000</v>
      </c>
      <c r="D124" s="20"/>
      <c r="E124" s="75">
        <f t="shared" si="18"/>
        <v>1000</v>
      </c>
      <c r="F124" s="20"/>
      <c r="G124" s="20"/>
      <c r="H124" s="20">
        <v>0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>
        <f t="shared" si="19"/>
        <v>0</v>
      </c>
      <c r="T124" s="20">
        <f t="shared" si="20"/>
        <v>-1000</v>
      </c>
      <c r="U124" s="71">
        <f t="shared" si="22"/>
        <v>0</v>
      </c>
    </row>
    <row r="125" spans="1:21" ht="12.75" hidden="1" customHeight="1" x14ac:dyDescent="0.25">
      <c r="A125" s="61" t="s">
        <v>289</v>
      </c>
      <c r="B125" s="8" t="s">
        <v>187</v>
      </c>
      <c r="C125" s="21">
        <v>300000</v>
      </c>
      <c r="D125" s="20"/>
      <c r="E125" s="75">
        <f t="shared" si="18"/>
        <v>300000</v>
      </c>
      <c r="F125" s="20">
        <v>2167.7800000000002</v>
      </c>
      <c r="G125" s="20"/>
      <c r="H125" s="20">
        <v>600.75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3">
        <v>164106</v>
      </c>
      <c r="S125" s="20">
        <f t="shared" si="19"/>
        <v>166874.53</v>
      </c>
      <c r="T125" s="20">
        <f t="shared" si="20"/>
        <v>-133125.47</v>
      </c>
      <c r="U125" s="71">
        <f t="shared" si="22"/>
        <v>0.55624843333333329</v>
      </c>
    </row>
    <row r="126" spans="1:21" ht="12.75" hidden="1" customHeight="1" x14ac:dyDescent="0.25">
      <c r="A126" s="61" t="s">
        <v>290</v>
      </c>
      <c r="B126" s="8" t="s">
        <v>20</v>
      </c>
      <c r="C126" s="21">
        <v>10000</v>
      </c>
      <c r="D126" s="20"/>
      <c r="E126" s="75">
        <f t="shared" si="18"/>
        <v>10000</v>
      </c>
      <c r="F126" s="20">
        <v>431.33</v>
      </c>
      <c r="G126" s="20"/>
      <c r="H126" s="20">
        <v>0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>
        <f t="shared" si="19"/>
        <v>431.33</v>
      </c>
      <c r="T126" s="20">
        <f t="shared" si="20"/>
        <v>-9568.67</v>
      </c>
      <c r="U126" s="71">
        <f t="shared" si="22"/>
        <v>4.3132999999999998E-2</v>
      </c>
    </row>
    <row r="127" spans="1:21" ht="12.75" hidden="1" customHeight="1" x14ac:dyDescent="0.25">
      <c r="A127" s="61" t="s">
        <v>291</v>
      </c>
      <c r="B127" s="8" t="s">
        <v>188</v>
      </c>
      <c r="C127" s="21">
        <v>311000</v>
      </c>
      <c r="D127" s="20"/>
      <c r="E127" s="75">
        <f t="shared" si="18"/>
        <v>311000</v>
      </c>
      <c r="F127" s="20">
        <v>29711.34</v>
      </c>
      <c r="G127" s="20">
        <v>24294.92</v>
      </c>
      <c r="H127" s="20">
        <v>24554.92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>
        <f t="shared" si="19"/>
        <v>78561.179999999993</v>
      </c>
      <c r="T127" s="20">
        <f t="shared" si="20"/>
        <v>-232438.82</v>
      </c>
      <c r="U127" s="71">
        <f t="shared" si="22"/>
        <v>0.25260829581993566</v>
      </c>
    </row>
    <row r="128" spans="1:21" ht="12.75" hidden="1" customHeight="1" x14ac:dyDescent="0.25">
      <c r="A128" s="61" t="s">
        <v>292</v>
      </c>
      <c r="B128" s="8" t="s">
        <v>190</v>
      </c>
      <c r="C128" s="21">
        <v>7000</v>
      </c>
      <c r="D128" s="20"/>
      <c r="E128" s="75">
        <f t="shared" si="18"/>
        <v>7000</v>
      </c>
      <c r="F128" s="20"/>
      <c r="G128" s="20"/>
      <c r="H128" s="20">
        <v>0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>
        <f t="shared" si="19"/>
        <v>0</v>
      </c>
      <c r="T128" s="20">
        <f t="shared" si="20"/>
        <v>-7000</v>
      </c>
      <c r="U128" s="71">
        <f t="shared" si="22"/>
        <v>0</v>
      </c>
    </row>
    <row r="129" spans="1:21" ht="12.75" hidden="1" customHeight="1" x14ac:dyDescent="0.25">
      <c r="A129" s="61" t="s">
        <v>293</v>
      </c>
      <c r="B129" s="8" t="s">
        <v>21</v>
      </c>
      <c r="C129" s="21">
        <v>0</v>
      </c>
      <c r="D129" s="20"/>
      <c r="E129" s="75">
        <f t="shared" si="18"/>
        <v>0</v>
      </c>
      <c r="F129" s="20"/>
      <c r="G129" s="20">
        <v>610.03</v>
      </c>
      <c r="H129" s="20">
        <v>125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>
        <f t="shared" si="19"/>
        <v>735.03</v>
      </c>
      <c r="T129" s="20">
        <f t="shared" si="20"/>
        <v>735.03</v>
      </c>
      <c r="U129" s="71" t="e">
        <f t="shared" si="22"/>
        <v>#DIV/0!</v>
      </c>
    </row>
    <row r="130" spans="1:21" ht="12.75" hidden="1" customHeight="1" x14ac:dyDescent="0.25">
      <c r="A130" s="61" t="s">
        <v>294</v>
      </c>
      <c r="B130" s="8" t="s">
        <v>11</v>
      </c>
      <c r="C130" s="21">
        <v>15000</v>
      </c>
      <c r="D130" s="20"/>
      <c r="E130" s="75">
        <f t="shared" si="18"/>
        <v>15000</v>
      </c>
      <c r="F130" s="20">
        <v>589.26</v>
      </c>
      <c r="G130" s="20">
        <v>1649.62</v>
      </c>
      <c r="H130" s="20">
        <v>827.23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>
        <f t="shared" si="19"/>
        <v>3066.11</v>
      </c>
      <c r="T130" s="20">
        <f t="shared" si="20"/>
        <v>-11933.89</v>
      </c>
      <c r="U130" s="71">
        <f t="shared" si="22"/>
        <v>0.20440733333333333</v>
      </c>
    </row>
    <row r="131" spans="1:21" ht="12.75" hidden="1" customHeight="1" x14ac:dyDescent="0.25">
      <c r="A131" s="61" t="s">
        <v>420</v>
      </c>
      <c r="B131" s="8" t="s">
        <v>421</v>
      </c>
      <c r="C131" s="21">
        <v>600</v>
      </c>
      <c r="D131" s="20"/>
      <c r="E131" s="75">
        <f t="shared" si="18"/>
        <v>600</v>
      </c>
      <c r="F131" s="20"/>
      <c r="G131" s="20">
        <v>279</v>
      </c>
      <c r="H131" s="20">
        <v>74.849999999999994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f t="shared" si="19"/>
        <v>353.85</v>
      </c>
      <c r="T131" s="20">
        <f t="shared" si="20"/>
        <v>-246.14999999999998</v>
      </c>
      <c r="U131" s="71">
        <f t="shared" si="22"/>
        <v>0.58975</v>
      </c>
    </row>
    <row r="132" spans="1:21" ht="12.75" hidden="1" customHeight="1" x14ac:dyDescent="0.25">
      <c r="A132" s="61" t="s">
        <v>295</v>
      </c>
      <c r="B132" s="8" t="s">
        <v>126</v>
      </c>
      <c r="C132" s="21">
        <v>65000</v>
      </c>
      <c r="D132" s="20"/>
      <c r="E132" s="75">
        <f t="shared" si="18"/>
        <v>65000</v>
      </c>
      <c r="F132" s="20">
        <v>7080.58</v>
      </c>
      <c r="G132" s="20">
        <v>5708.71</v>
      </c>
      <c r="H132" s="20">
        <v>5594.35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>
        <f t="shared" si="19"/>
        <v>18383.64</v>
      </c>
      <c r="T132" s="20">
        <f t="shared" si="20"/>
        <v>-46616.36</v>
      </c>
      <c r="U132" s="71">
        <f t="shared" si="22"/>
        <v>0.28282523076923077</v>
      </c>
    </row>
    <row r="133" spans="1:21" ht="12.75" hidden="1" customHeight="1" x14ac:dyDescent="0.25">
      <c r="A133" s="61" t="s">
        <v>553</v>
      </c>
      <c r="B133" s="8" t="s">
        <v>554</v>
      </c>
      <c r="C133" s="21">
        <v>0</v>
      </c>
      <c r="D133" s="20"/>
      <c r="E133" s="75">
        <f t="shared" si="18"/>
        <v>0</v>
      </c>
      <c r="F133" s="20"/>
      <c r="G133" s="20"/>
      <c r="H133" s="119">
        <v>934.83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71"/>
    </row>
    <row r="134" spans="1:21" ht="12.75" hidden="1" customHeight="1" x14ac:dyDescent="0.25">
      <c r="A134" s="61" t="s">
        <v>296</v>
      </c>
      <c r="B134" s="8" t="s">
        <v>191</v>
      </c>
      <c r="C134" s="21">
        <v>0</v>
      </c>
      <c r="D134" s="20"/>
      <c r="E134" s="75">
        <f t="shared" si="18"/>
        <v>0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>
        <f t="shared" si="19"/>
        <v>0</v>
      </c>
      <c r="T134" s="20">
        <f t="shared" si="20"/>
        <v>0</v>
      </c>
      <c r="U134" s="71" t="e">
        <f t="shared" si="22"/>
        <v>#DIV/0!</v>
      </c>
    </row>
    <row r="135" spans="1:21" ht="12.75" hidden="1" customHeight="1" x14ac:dyDescent="0.25">
      <c r="A135" s="61" t="s">
        <v>297</v>
      </c>
      <c r="B135" s="8" t="s">
        <v>22</v>
      </c>
      <c r="C135" s="21">
        <v>10000</v>
      </c>
      <c r="D135" s="20"/>
      <c r="E135" s="75">
        <f t="shared" si="18"/>
        <v>10000</v>
      </c>
      <c r="F135" s="20"/>
      <c r="G135" s="20"/>
      <c r="H135" s="20">
        <v>0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>
        <f t="shared" si="19"/>
        <v>0</v>
      </c>
      <c r="T135" s="20">
        <f t="shared" si="20"/>
        <v>-10000</v>
      </c>
      <c r="U135" s="71">
        <f t="shared" si="22"/>
        <v>0</v>
      </c>
    </row>
    <row r="136" spans="1:21" ht="12.75" hidden="1" customHeight="1" x14ac:dyDescent="0.25">
      <c r="A136" s="61" t="s">
        <v>406</v>
      </c>
      <c r="B136" s="8" t="s">
        <v>89</v>
      </c>
      <c r="C136" s="21">
        <v>1000</v>
      </c>
      <c r="D136" s="20"/>
      <c r="E136" s="75">
        <f t="shared" si="18"/>
        <v>1000</v>
      </c>
      <c r="F136" s="20"/>
      <c r="G136" s="20"/>
      <c r="H136" s="20">
        <v>0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>
        <f t="shared" si="19"/>
        <v>0</v>
      </c>
      <c r="T136" s="20">
        <f t="shared" si="20"/>
        <v>-1000</v>
      </c>
      <c r="U136" s="71">
        <f t="shared" si="22"/>
        <v>0</v>
      </c>
    </row>
    <row r="137" spans="1:21" s="14" customFormat="1" ht="12.75" hidden="1" customHeight="1" x14ac:dyDescent="0.3">
      <c r="A137" s="59"/>
      <c r="B137" s="19" t="s">
        <v>15</v>
      </c>
      <c r="C137" s="25">
        <f>SUM(C103:C136)</f>
        <v>1139620</v>
      </c>
      <c r="D137" s="25"/>
      <c r="E137" s="25">
        <f t="shared" ref="E137:P137" si="23">SUM(E103:E136)</f>
        <v>1139620</v>
      </c>
      <c r="F137" s="25">
        <f t="shared" si="23"/>
        <v>61450.29</v>
      </c>
      <c r="G137" s="25">
        <f t="shared" si="23"/>
        <v>53639.34</v>
      </c>
      <c r="H137" s="25">
        <f t="shared" si="23"/>
        <v>46954.590000000004</v>
      </c>
      <c r="I137" s="25">
        <f t="shared" si="23"/>
        <v>0</v>
      </c>
      <c r="J137" s="25">
        <f t="shared" si="23"/>
        <v>0</v>
      </c>
      <c r="K137" s="25">
        <f t="shared" si="23"/>
        <v>0</v>
      </c>
      <c r="L137" s="25">
        <f t="shared" si="23"/>
        <v>0</v>
      </c>
      <c r="M137" s="25">
        <f t="shared" si="23"/>
        <v>0</v>
      </c>
      <c r="N137" s="25">
        <f t="shared" si="23"/>
        <v>0</v>
      </c>
      <c r="O137" s="25">
        <f t="shared" si="23"/>
        <v>0</v>
      </c>
      <c r="P137" s="25">
        <f t="shared" si="23"/>
        <v>0</v>
      </c>
      <c r="Q137" s="25">
        <f>SUM(Q104:Q136)</f>
        <v>0</v>
      </c>
      <c r="R137" s="25">
        <f>SUM(R104:R136)</f>
        <v>287977.59999999998</v>
      </c>
      <c r="S137" s="25">
        <f>SUM(S103:S136)</f>
        <v>449086.99</v>
      </c>
      <c r="T137" s="25">
        <f>SUM(T103:T136)</f>
        <v>-690533.01</v>
      </c>
      <c r="U137" s="89">
        <f t="shared" si="22"/>
        <v>0.39406731191098787</v>
      </c>
    </row>
    <row r="138" spans="1:21" ht="12.75" hidden="1" customHeight="1" x14ac:dyDescent="0.25">
      <c r="B138" s="9" t="s">
        <v>461</v>
      </c>
      <c r="C138" s="20"/>
      <c r="D138" s="20"/>
      <c r="E138" s="20">
        <f>SUM(C138:D138)</f>
        <v>0</v>
      </c>
      <c r="F138" s="20">
        <v>6726.97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>
        <f>SUM(F138:Q138)</f>
        <v>6726.97</v>
      </c>
      <c r="T138" s="20">
        <f>SUM(S138-E138)</f>
        <v>6726.97</v>
      </c>
      <c r="U138" s="71"/>
    </row>
    <row r="139" spans="1:21" s="33" customFormat="1" ht="12.75" hidden="1" customHeight="1" x14ac:dyDescent="0.3">
      <c r="A139" s="59"/>
      <c r="B139" s="43" t="s">
        <v>115</v>
      </c>
      <c r="C139" s="25">
        <f t="shared" ref="C139:T139" si="24">SUM(C137:C138)</f>
        <v>1139620</v>
      </c>
      <c r="D139" s="25">
        <f t="shared" si="24"/>
        <v>0</v>
      </c>
      <c r="E139" s="25">
        <f t="shared" si="24"/>
        <v>1139620</v>
      </c>
      <c r="F139" s="25">
        <f t="shared" si="24"/>
        <v>68177.259999999995</v>
      </c>
      <c r="G139" s="25">
        <f t="shared" si="24"/>
        <v>53639.34</v>
      </c>
      <c r="H139" s="25">
        <f t="shared" si="24"/>
        <v>46954.590000000004</v>
      </c>
      <c r="I139" s="25">
        <f t="shared" si="24"/>
        <v>0</v>
      </c>
      <c r="J139" s="25">
        <f t="shared" si="24"/>
        <v>0</v>
      </c>
      <c r="K139" s="25">
        <f t="shared" si="24"/>
        <v>0</v>
      </c>
      <c r="L139" s="25">
        <f t="shared" si="24"/>
        <v>0</v>
      </c>
      <c r="M139" s="25">
        <f t="shared" si="24"/>
        <v>0</v>
      </c>
      <c r="N139" s="25">
        <f t="shared" si="24"/>
        <v>0</v>
      </c>
      <c r="O139" s="25">
        <f t="shared" si="24"/>
        <v>0</v>
      </c>
      <c r="P139" s="25">
        <f t="shared" si="24"/>
        <v>0</v>
      </c>
      <c r="Q139" s="25">
        <f t="shared" si="24"/>
        <v>0</v>
      </c>
      <c r="R139" s="25">
        <f t="shared" si="24"/>
        <v>287977.59999999998</v>
      </c>
      <c r="S139" s="25">
        <f t="shared" si="24"/>
        <v>455813.95999999996</v>
      </c>
      <c r="T139" s="25">
        <f t="shared" si="24"/>
        <v>-683806.04</v>
      </c>
      <c r="U139" s="92"/>
    </row>
    <row r="140" spans="1:21" ht="12.75" hidden="1" customHeight="1" x14ac:dyDescent="0.3">
      <c r="B140" s="3"/>
      <c r="C140" s="10"/>
      <c r="E140" s="29" t="s">
        <v>549</v>
      </c>
      <c r="F140" s="98">
        <v>52859.069999999992</v>
      </c>
      <c r="G140" s="98">
        <v>77076.89</v>
      </c>
      <c r="H140" s="98">
        <v>65650.62</v>
      </c>
      <c r="I140" s="98">
        <v>91832.85</v>
      </c>
      <c r="J140" s="98">
        <v>68648.56</v>
      </c>
      <c r="K140" s="98">
        <v>50879.969999999994</v>
      </c>
      <c r="L140" s="98">
        <v>52040.51</v>
      </c>
      <c r="M140" s="98">
        <v>73129.09</v>
      </c>
      <c r="N140" s="98">
        <v>71036.35000000002</v>
      </c>
      <c r="O140" s="98">
        <v>70400.66</v>
      </c>
      <c r="P140" s="98">
        <v>71994.12999999999</v>
      </c>
      <c r="Q140" s="98">
        <v>74023.199999999983</v>
      </c>
      <c r="R140" s="26"/>
      <c r="S140" s="100">
        <f>SUM(F140:G140)</f>
        <v>129935.95999999999</v>
      </c>
      <c r="T140" s="26"/>
      <c r="U140" s="93"/>
    </row>
    <row r="141" spans="1:21" ht="12.75" hidden="1" customHeight="1" x14ac:dyDescent="0.25">
      <c r="C141" s="10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1" s="14" customFormat="1" ht="12.75" hidden="1" customHeight="1" x14ac:dyDescent="0.3">
      <c r="A142" s="59"/>
      <c r="C142" s="6">
        <v>2025</v>
      </c>
      <c r="D142" s="77" t="s">
        <v>70</v>
      </c>
      <c r="E142" s="36" t="s">
        <v>60</v>
      </c>
      <c r="F142" s="36" t="s">
        <v>62</v>
      </c>
      <c r="G142" s="36" t="s">
        <v>96</v>
      </c>
      <c r="H142" s="36" t="s">
        <v>97</v>
      </c>
      <c r="I142" s="36" t="s">
        <v>98</v>
      </c>
      <c r="J142" s="36" t="s">
        <v>100</v>
      </c>
      <c r="K142" s="36" t="s">
        <v>101</v>
      </c>
      <c r="L142" s="36" t="s">
        <v>102</v>
      </c>
      <c r="M142" s="36" t="s">
        <v>103</v>
      </c>
      <c r="N142" s="36" t="s">
        <v>104</v>
      </c>
      <c r="O142" s="36" t="s">
        <v>105</v>
      </c>
      <c r="P142" s="36" t="s">
        <v>106</v>
      </c>
      <c r="Q142" s="36" t="s">
        <v>107</v>
      </c>
      <c r="R142" s="44" t="s">
        <v>449</v>
      </c>
      <c r="S142" s="36" t="s">
        <v>58</v>
      </c>
      <c r="T142" s="36" t="s">
        <v>64</v>
      </c>
      <c r="U142" s="112" t="s">
        <v>66</v>
      </c>
    </row>
    <row r="143" spans="1:21" s="14" customFormat="1" ht="12.75" hidden="1" customHeight="1" x14ac:dyDescent="0.3">
      <c r="A143" s="60" t="s">
        <v>163</v>
      </c>
      <c r="B143" s="11" t="s">
        <v>179</v>
      </c>
      <c r="C143" s="7" t="s">
        <v>57</v>
      </c>
      <c r="D143" s="78" t="s">
        <v>59</v>
      </c>
      <c r="E143" s="37" t="s">
        <v>61</v>
      </c>
      <c r="F143" s="37" t="s">
        <v>63</v>
      </c>
      <c r="G143" s="37" t="s">
        <v>63</v>
      </c>
      <c r="H143" s="37" t="s">
        <v>63</v>
      </c>
      <c r="I143" s="37" t="s">
        <v>63</v>
      </c>
      <c r="J143" s="37" t="s">
        <v>63</v>
      </c>
      <c r="K143" s="37" t="s">
        <v>63</v>
      </c>
      <c r="L143" s="37" t="s">
        <v>63</v>
      </c>
      <c r="M143" s="37" t="s">
        <v>63</v>
      </c>
      <c r="N143" s="37" t="s">
        <v>63</v>
      </c>
      <c r="O143" s="37" t="s">
        <v>63</v>
      </c>
      <c r="P143" s="37" t="s">
        <v>63</v>
      </c>
      <c r="Q143" s="37" t="s">
        <v>63</v>
      </c>
      <c r="R143" s="45" t="s">
        <v>450</v>
      </c>
      <c r="S143" s="37" t="s">
        <v>15</v>
      </c>
      <c r="T143" s="37" t="s">
        <v>65</v>
      </c>
      <c r="U143" s="113" t="s">
        <v>67</v>
      </c>
    </row>
    <row r="144" spans="1:21" ht="12.75" hidden="1" customHeight="1" x14ac:dyDescent="0.25">
      <c r="A144" s="61" t="s">
        <v>158</v>
      </c>
      <c r="B144" s="8" t="s">
        <v>169</v>
      </c>
      <c r="C144" s="21">
        <v>5000</v>
      </c>
      <c r="D144" s="20"/>
      <c r="E144" s="75">
        <f t="shared" ref="E144:E153" si="25">SUM(C144:D144)</f>
        <v>5000</v>
      </c>
      <c r="F144" s="20"/>
      <c r="G144" s="20">
        <v>1500</v>
      </c>
      <c r="H144" s="20">
        <v>1500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>
        <f t="shared" ref="S144:S153" si="26">SUM(F144:R144)</f>
        <v>3000</v>
      </c>
      <c r="T144" s="20">
        <f t="shared" ref="T144:T153" si="27">SUM(S144-E144)</f>
        <v>-2000</v>
      </c>
      <c r="U144" s="71">
        <f>S144/E144</f>
        <v>0.6</v>
      </c>
    </row>
    <row r="145" spans="1:21" ht="12.75" hidden="1" customHeight="1" x14ac:dyDescent="0.25">
      <c r="A145" s="61" t="s">
        <v>425</v>
      </c>
      <c r="B145" s="8" t="s">
        <v>94</v>
      </c>
      <c r="C145" s="21">
        <v>0</v>
      </c>
      <c r="D145" s="20"/>
      <c r="E145" s="75">
        <f t="shared" si="25"/>
        <v>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>
        <f t="shared" si="26"/>
        <v>0</v>
      </c>
      <c r="T145" s="20">
        <f t="shared" si="27"/>
        <v>0</v>
      </c>
      <c r="U145" s="71"/>
    </row>
    <row r="146" spans="1:21" ht="12.75" hidden="1" customHeight="1" x14ac:dyDescent="0.25">
      <c r="A146" s="61" t="s">
        <v>227</v>
      </c>
      <c r="B146" s="8" t="s">
        <v>8</v>
      </c>
      <c r="C146" s="21">
        <v>50000</v>
      </c>
      <c r="D146" s="20"/>
      <c r="E146" s="75">
        <f t="shared" si="25"/>
        <v>50000</v>
      </c>
      <c r="F146" s="20">
        <v>4311.3100000000004</v>
      </c>
      <c r="G146" s="20">
        <v>4311.3100000000004</v>
      </c>
      <c r="H146" s="20">
        <v>3944.31</v>
      </c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>
        <f t="shared" si="26"/>
        <v>12566.93</v>
      </c>
      <c r="T146" s="20">
        <f t="shared" si="27"/>
        <v>-37433.07</v>
      </c>
      <c r="U146" s="71">
        <f t="shared" ref="U146:U154" si="28">S146/E146</f>
        <v>0.25133860000000002</v>
      </c>
    </row>
    <row r="147" spans="1:21" ht="12.75" hidden="1" customHeight="1" x14ac:dyDescent="0.25">
      <c r="A147" s="61" t="s">
        <v>228</v>
      </c>
      <c r="B147" s="8" t="s">
        <v>176</v>
      </c>
      <c r="C147" s="21">
        <v>200</v>
      </c>
      <c r="D147" s="20"/>
      <c r="E147" s="75">
        <f t="shared" si="25"/>
        <v>200</v>
      </c>
      <c r="F147" s="20"/>
      <c r="G147" s="20"/>
      <c r="H147" s="20">
        <v>580.57000000000005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>
        <f t="shared" si="26"/>
        <v>580.57000000000005</v>
      </c>
      <c r="T147" s="20">
        <f t="shared" si="27"/>
        <v>380.57000000000005</v>
      </c>
      <c r="U147" s="71">
        <f t="shared" si="28"/>
        <v>2.9028500000000004</v>
      </c>
    </row>
    <row r="148" spans="1:21" ht="12.75" hidden="1" customHeight="1" x14ac:dyDescent="0.25">
      <c r="A148" s="61" t="s">
        <v>229</v>
      </c>
      <c r="B148" s="8" t="s">
        <v>19</v>
      </c>
      <c r="C148" s="21">
        <v>3500</v>
      </c>
      <c r="D148" s="20"/>
      <c r="E148" s="75">
        <f t="shared" si="25"/>
        <v>3500</v>
      </c>
      <c r="F148" s="20">
        <v>227.91</v>
      </c>
      <c r="G148" s="20"/>
      <c r="H148" s="20">
        <v>449.01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>
        <f t="shared" si="26"/>
        <v>676.92</v>
      </c>
      <c r="T148" s="20">
        <f t="shared" si="27"/>
        <v>-2823.08</v>
      </c>
      <c r="U148" s="71">
        <f t="shared" si="28"/>
        <v>0.19340571428571426</v>
      </c>
    </row>
    <row r="149" spans="1:21" ht="12.75" hidden="1" customHeight="1" x14ac:dyDescent="0.25">
      <c r="A149" s="61" t="s">
        <v>230</v>
      </c>
      <c r="B149" s="8" t="s">
        <v>442</v>
      </c>
      <c r="C149" s="21">
        <v>7500</v>
      </c>
      <c r="D149" s="20"/>
      <c r="E149" s="75">
        <f t="shared" si="25"/>
        <v>7500</v>
      </c>
      <c r="F149" s="20"/>
      <c r="G149" s="20"/>
      <c r="H149" s="20">
        <v>0</v>
      </c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>
        <f t="shared" si="26"/>
        <v>0</v>
      </c>
      <c r="T149" s="20">
        <f t="shared" si="27"/>
        <v>-7500</v>
      </c>
      <c r="U149" s="71">
        <f t="shared" si="28"/>
        <v>0</v>
      </c>
    </row>
    <row r="150" spans="1:21" ht="12.75" hidden="1" customHeight="1" x14ac:dyDescent="0.25">
      <c r="A150" s="64" t="s">
        <v>396</v>
      </c>
      <c r="B150" s="69" t="s">
        <v>397</v>
      </c>
      <c r="C150" s="21">
        <v>900</v>
      </c>
      <c r="D150" s="20"/>
      <c r="E150" s="75">
        <f t="shared" si="25"/>
        <v>900</v>
      </c>
      <c r="F150" s="20"/>
      <c r="G150" s="20"/>
      <c r="H150" s="20">
        <v>0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>
        <f t="shared" si="26"/>
        <v>0</v>
      </c>
      <c r="T150" s="20">
        <f t="shared" si="27"/>
        <v>-900</v>
      </c>
      <c r="U150" s="71">
        <f t="shared" si="28"/>
        <v>0</v>
      </c>
    </row>
    <row r="151" spans="1:21" ht="12.75" hidden="1" customHeight="1" x14ac:dyDescent="0.25">
      <c r="A151" s="64" t="s">
        <v>231</v>
      </c>
      <c r="B151" s="69" t="s">
        <v>184</v>
      </c>
      <c r="C151" s="21">
        <v>1500</v>
      </c>
      <c r="D151" s="20"/>
      <c r="E151" s="75">
        <f t="shared" si="25"/>
        <v>1500</v>
      </c>
      <c r="F151" s="20"/>
      <c r="G151" s="20"/>
      <c r="H151" s="20">
        <v>0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>
        <f t="shared" si="26"/>
        <v>0</v>
      </c>
      <c r="T151" s="20">
        <f t="shared" si="27"/>
        <v>-1500</v>
      </c>
      <c r="U151" s="71">
        <f t="shared" si="28"/>
        <v>0</v>
      </c>
    </row>
    <row r="152" spans="1:21" ht="12.75" hidden="1" customHeight="1" x14ac:dyDescent="0.25">
      <c r="A152" s="61" t="s">
        <v>232</v>
      </c>
      <c r="B152" s="8" t="s">
        <v>185</v>
      </c>
      <c r="C152" s="21">
        <v>10000</v>
      </c>
      <c r="D152" s="20"/>
      <c r="E152" s="75">
        <f t="shared" si="25"/>
        <v>10000</v>
      </c>
      <c r="F152" s="20"/>
      <c r="G152" s="20"/>
      <c r="H152" s="20">
        <v>0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>
        <f t="shared" si="26"/>
        <v>0</v>
      </c>
      <c r="T152" s="20">
        <f t="shared" si="27"/>
        <v>-10000</v>
      </c>
      <c r="U152" s="71">
        <f t="shared" si="28"/>
        <v>0</v>
      </c>
    </row>
    <row r="153" spans="1:21" ht="12.75" hidden="1" customHeight="1" x14ac:dyDescent="0.25">
      <c r="A153" s="61" t="s">
        <v>233</v>
      </c>
      <c r="B153" s="8" t="s">
        <v>11</v>
      </c>
      <c r="C153" s="21">
        <v>2500</v>
      </c>
      <c r="D153" s="81"/>
      <c r="E153" s="75">
        <f t="shared" si="25"/>
        <v>2500</v>
      </c>
      <c r="F153" s="20"/>
      <c r="G153" s="20">
        <v>37.44</v>
      </c>
      <c r="H153" s="20">
        <v>0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>
        <f t="shared" si="26"/>
        <v>37.44</v>
      </c>
      <c r="T153" s="20">
        <f t="shared" si="27"/>
        <v>-2462.56</v>
      </c>
      <c r="U153" s="71">
        <f t="shared" si="28"/>
        <v>1.4976E-2</v>
      </c>
    </row>
    <row r="154" spans="1:21" s="14" customFormat="1" ht="12.75" hidden="1" customHeight="1" x14ac:dyDescent="0.3">
      <c r="A154" s="59"/>
      <c r="B154" s="19" t="s">
        <v>15</v>
      </c>
      <c r="C154" s="25">
        <f t="shared" ref="C154:T154" si="29">SUM(C144:C153)</f>
        <v>81100</v>
      </c>
      <c r="D154" s="25">
        <f t="shared" si="29"/>
        <v>0</v>
      </c>
      <c r="E154" s="25">
        <f t="shared" si="29"/>
        <v>81100</v>
      </c>
      <c r="F154" s="25">
        <f t="shared" si="29"/>
        <v>4539.22</v>
      </c>
      <c r="G154" s="25">
        <f t="shared" si="29"/>
        <v>5848.75</v>
      </c>
      <c r="H154" s="25">
        <f t="shared" si="29"/>
        <v>6473.8899999999994</v>
      </c>
      <c r="I154" s="25">
        <f t="shared" si="29"/>
        <v>0</v>
      </c>
      <c r="J154" s="25">
        <f t="shared" si="29"/>
        <v>0</v>
      </c>
      <c r="K154" s="25">
        <f t="shared" si="29"/>
        <v>0</v>
      </c>
      <c r="L154" s="25">
        <f t="shared" si="29"/>
        <v>0</v>
      </c>
      <c r="M154" s="25">
        <f t="shared" si="29"/>
        <v>0</v>
      </c>
      <c r="N154" s="25">
        <f t="shared" si="29"/>
        <v>0</v>
      </c>
      <c r="O154" s="25">
        <f t="shared" si="29"/>
        <v>0</v>
      </c>
      <c r="P154" s="25">
        <f t="shared" si="29"/>
        <v>0</v>
      </c>
      <c r="Q154" s="25">
        <f t="shared" si="29"/>
        <v>0</v>
      </c>
      <c r="R154" s="25">
        <f t="shared" si="29"/>
        <v>0</v>
      </c>
      <c r="S154" s="25">
        <f t="shared" si="29"/>
        <v>16861.859999999997</v>
      </c>
      <c r="T154" s="25">
        <f t="shared" si="29"/>
        <v>-64238.14</v>
      </c>
      <c r="U154" s="89">
        <f t="shared" si="28"/>
        <v>0.2079144266337854</v>
      </c>
    </row>
    <row r="155" spans="1:21" ht="12.75" hidden="1" customHeight="1" x14ac:dyDescent="0.25">
      <c r="B155" s="9" t="s">
        <v>462</v>
      </c>
      <c r="C155" s="20"/>
      <c r="D155" s="20"/>
      <c r="E155" s="20">
        <f>SUM(C155:D155)</f>
        <v>0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>
        <f t="shared" ref="S155" si="30">SUM(F155:Q155)</f>
        <v>0</v>
      </c>
      <c r="T155" s="20">
        <f t="shared" ref="T155" si="31">SUM(S155-E155)</f>
        <v>0</v>
      </c>
      <c r="U155" s="71"/>
    </row>
    <row r="156" spans="1:21" s="14" customFormat="1" ht="12.75" hidden="1" customHeight="1" x14ac:dyDescent="0.3">
      <c r="A156" s="59"/>
      <c r="B156" s="19" t="s">
        <v>114</v>
      </c>
      <c r="C156" s="25">
        <f>SUM(C154:C155)</f>
        <v>81100</v>
      </c>
      <c r="D156" s="25">
        <f>SUM(D154:D155)</f>
        <v>0</v>
      </c>
      <c r="E156" s="25">
        <f>SUM(E154:E155)</f>
        <v>81100</v>
      </c>
      <c r="F156" s="25">
        <f>SUM(F154:F155)</f>
        <v>4539.22</v>
      </c>
      <c r="G156" s="25">
        <f t="shared" ref="G156:R156" si="32">SUM(G154:G155)</f>
        <v>5848.75</v>
      </c>
      <c r="H156" s="25">
        <f t="shared" si="32"/>
        <v>6473.8899999999994</v>
      </c>
      <c r="I156" s="25">
        <f t="shared" si="32"/>
        <v>0</v>
      </c>
      <c r="J156" s="25">
        <f t="shared" si="32"/>
        <v>0</v>
      </c>
      <c r="K156" s="25">
        <f t="shared" si="32"/>
        <v>0</v>
      </c>
      <c r="L156" s="25">
        <f t="shared" si="32"/>
        <v>0</v>
      </c>
      <c r="M156" s="25">
        <f t="shared" si="32"/>
        <v>0</v>
      </c>
      <c r="N156" s="25">
        <f t="shared" si="32"/>
        <v>0</v>
      </c>
      <c r="O156" s="25">
        <f t="shared" si="32"/>
        <v>0</v>
      </c>
      <c r="P156" s="25">
        <f t="shared" si="32"/>
        <v>0</v>
      </c>
      <c r="Q156" s="25">
        <f t="shared" si="32"/>
        <v>0</v>
      </c>
      <c r="R156" s="25">
        <f t="shared" si="32"/>
        <v>0</v>
      </c>
      <c r="S156" s="25">
        <f>SUM(S154:S155)</f>
        <v>16861.859999999997</v>
      </c>
      <c r="T156" s="25">
        <f>SUM(T154:T155)</f>
        <v>-64238.14</v>
      </c>
      <c r="U156" s="89"/>
    </row>
    <row r="157" spans="1:21" ht="12.75" hidden="1" customHeight="1" x14ac:dyDescent="0.3">
      <c r="B157" s="3"/>
      <c r="C157" s="26"/>
      <c r="D157" s="26"/>
      <c r="E157" s="29" t="s">
        <v>549</v>
      </c>
      <c r="F157" s="98">
        <v>7209.8099999999995</v>
      </c>
      <c r="G157" s="98">
        <v>5299.62</v>
      </c>
      <c r="H157" s="98">
        <v>5436.79</v>
      </c>
      <c r="I157" s="98">
        <v>4403.21</v>
      </c>
      <c r="J157" s="98">
        <v>4801.6200000000008</v>
      </c>
      <c r="K157" s="98">
        <v>5166.45</v>
      </c>
      <c r="L157" s="98">
        <v>5328.7300000000005</v>
      </c>
      <c r="M157" s="98">
        <v>14344.95</v>
      </c>
      <c r="N157" s="98">
        <v>8911.9700000000012</v>
      </c>
      <c r="O157" s="98">
        <v>5616.5600000000013</v>
      </c>
      <c r="P157" s="98">
        <v>4512.97</v>
      </c>
      <c r="Q157" s="98">
        <v>9459.4399999999987</v>
      </c>
      <c r="R157" s="26"/>
      <c r="S157" s="100">
        <f>SUM(F157:G157)</f>
        <v>12509.43</v>
      </c>
      <c r="T157" s="26"/>
      <c r="U157" s="90"/>
    </row>
    <row r="158" spans="1:21" ht="12.75" hidden="1" customHeight="1" x14ac:dyDescent="0.25">
      <c r="C158" s="10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1" s="14" customFormat="1" ht="12.75" hidden="1" customHeight="1" x14ac:dyDescent="0.3">
      <c r="A159" s="59"/>
      <c r="C159" s="6">
        <v>2025</v>
      </c>
      <c r="D159" s="79" t="s">
        <v>70</v>
      </c>
      <c r="E159" s="36" t="s">
        <v>60</v>
      </c>
      <c r="F159" s="44" t="s">
        <v>62</v>
      </c>
      <c r="G159" s="36" t="s">
        <v>96</v>
      </c>
      <c r="H159" s="36" t="s">
        <v>97</v>
      </c>
      <c r="I159" s="36" t="s">
        <v>98</v>
      </c>
      <c r="J159" s="36" t="s">
        <v>100</v>
      </c>
      <c r="K159" s="36" t="s">
        <v>101</v>
      </c>
      <c r="L159" s="36" t="s">
        <v>102</v>
      </c>
      <c r="M159" s="36" t="s">
        <v>103</v>
      </c>
      <c r="N159" s="36" t="s">
        <v>104</v>
      </c>
      <c r="O159" s="36" t="s">
        <v>105</v>
      </c>
      <c r="P159" s="36" t="s">
        <v>106</v>
      </c>
      <c r="Q159" s="36" t="s">
        <v>107</v>
      </c>
      <c r="R159" s="44" t="s">
        <v>449</v>
      </c>
      <c r="S159" s="44" t="s">
        <v>58</v>
      </c>
      <c r="T159" s="44" t="s">
        <v>64</v>
      </c>
      <c r="U159" s="112" t="s">
        <v>66</v>
      </c>
    </row>
    <row r="160" spans="1:21" s="14" customFormat="1" ht="12.75" hidden="1" customHeight="1" x14ac:dyDescent="0.3">
      <c r="A160" s="60" t="s">
        <v>162</v>
      </c>
      <c r="B160" s="11" t="s">
        <v>24</v>
      </c>
      <c r="C160" s="7" t="s">
        <v>57</v>
      </c>
      <c r="D160" s="80" t="s">
        <v>59</v>
      </c>
      <c r="E160" s="37" t="s">
        <v>61</v>
      </c>
      <c r="F160" s="45" t="s">
        <v>63</v>
      </c>
      <c r="G160" s="37" t="s">
        <v>63</v>
      </c>
      <c r="H160" s="37" t="s">
        <v>63</v>
      </c>
      <c r="I160" s="37" t="s">
        <v>63</v>
      </c>
      <c r="J160" s="37" t="s">
        <v>63</v>
      </c>
      <c r="K160" s="37" t="s">
        <v>63</v>
      </c>
      <c r="L160" s="37" t="s">
        <v>63</v>
      </c>
      <c r="M160" s="37" t="s">
        <v>63</v>
      </c>
      <c r="N160" s="37" t="s">
        <v>63</v>
      </c>
      <c r="O160" s="37" t="s">
        <v>63</v>
      </c>
      <c r="P160" s="37" t="s">
        <v>63</v>
      </c>
      <c r="Q160" s="38" t="s">
        <v>63</v>
      </c>
      <c r="R160" s="45" t="s">
        <v>450</v>
      </c>
      <c r="S160" s="45" t="s">
        <v>15</v>
      </c>
      <c r="T160" s="45" t="s">
        <v>65</v>
      </c>
      <c r="U160" s="113" t="s">
        <v>67</v>
      </c>
    </row>
    <row r="161" spans="1:21" ht="12.75" hidden="1" customHeight="1" x14ac:dyDescent="0.25">
      <c r="A161" s="61" t="s">
        <v>136</v>
      </c>
      <c r="B161" s="8" t="s">
        <v>148</v>
      </c>
      <c r="C161" s="46">
        <v>8500</v>
      </c>
      <c r="D161" s="24"/>
      <c r="E161" s="75">
        <f t="shared" ref="E161:E162" si="33">SUM(C161:D161)</f>
        <v>8500</v>
      </c>
      <c r="F161" s="24"/>
      <c r="G161" s="24">
        <v>285</v>
      </c>
      <c r="H161" s="24">
        <v>0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0">
        <f t="shared" ref="S161:S162" si="34">SUM(F161:R161)</f>
        <v>285</v>
      </c>
      <c r="T161" s="20">
        <f t="shared" ref="T161:T162" si="35">SUM(S161-E161)</f>
        <v>-8215</v>
      </c>
      <c r="U161" s="71">
        <f t="shared" ref="U161:U163" si="36">S161/E161</f>
        <v>3.3529411764705884E-2</v>
      </c>
    </row>
    <row r="162" spans="1:21" ht="12.75" hidden="1" customHeight="1" x14ac:dyDescent="0.25">
      <c r="A162" s="61" t="s">
        <v>213</v>
      </c>
      <c r="B162" s="8" t="s">
        <v>26</v>
      </c>
      <c r="C162" s="47">
        <v>2500</v>
      </c>
      <c r="D162" s="24"/>
      <c r="E162" s="75">
        <f t="shared" si="33"/>
        <v>2500</v>
      </c>
      <c r="F162" s="24">
        <v>1155</v>
      </c>
      <c r="G162" s="24">
        <v>318</v>
      </c>
      <c r="H162" s="24">
        <v>120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0">
        <f t="shared" si="34"/>
        <v>1593</v>
      </c>
      <c r="T162" s="20">
        <f t="shared" si="35"/>
        <v>-907</v>
      </c>
      <c r="U162" s="71">
        <f t="shared" si="36"/>
        <v>0.63719999999999999</v>
      </c>
    </row>
    <row r="163" spans="1:21" s="14" customFormat="1" ht="12.75" hidden="1" customHeight="1" x14ac:dyDescent="0.3">
      <c r="A163" s="59"/>
      <c r="B163" s="19" t="s">
        <v>36</v>
      </c>
      <c r="C163" s="25">
        <f t="shared" ref="C163:T163" si="37">SUM(C161:C162)</f>
        <v>11000</v>
      </c>
      <c r="D163" s="25">
        <f t="shared" si="37"/>
        <v>0</v>
      </c>
      <c r="E163" s="25">
        <f t="shared" si="37"/>
        <v>11000</v>
      </c>
      <c r="F163" s="25">
        <f t="shared" si="37"/>
        <v>1155</v>
      </c>
      <c r="G163" s="25">
        <f t="shared" si="37"/>
        <v>603</v>
      </c>
      <c r="H163" s="25">
        <f t="shared" si="37"/>
        <v>120</v>
      </c>
      <c r="I163" s="25">
        <f t="shared" si="37"/>
        <v>0</v>
      </c>
      <c r="J163" s="25">
        <f t="shared" si="37"/>
        <v>0</v>
      </c>
      <c r="K163" s="25">
        <f t="shared" si="37"/>
        <v>0</v>
      </c>
      <c r="L163" s="25">
        <f t="shared" si="37"/>
        <v>0</v>
      </c>
      <c r="M163" s="25">
        <f t="shared" si="37"/>
        <v>0</v>
      </c>
      <c r="N163" s="25">
        <f t="shared" si="37"/>
        <v>0</v>
      </c>
      <c r="O163" s="25">
        <f t="shared" si="37"/>
        <v>0</v>
      </c>
      <c r="P163" s="25">
        <f t="shared" si="37"/>
        <v>0</v>
      </c>
      <c r="Q163" s="25">
        <f t="shared" si="37"/>
        <v>0</v>
      </c>
      <c r="R163" s="25">
        <f t="shared" si="37"/>
        <v>0</v>
      </c>
      <c r="S163" s="25">
        <f t="shared" si="37"/>
        <v>1878</v>
      </c>
      <c r="T163" s="25">
        <f t="shared" si="37"/>
        <v>-9122</v>
      </c>
      <c r="U163" s="89">
        <f t="shared" si="36"/>
        <v>0.17072727272727273</v>
      </c>
    </row>
    <row r="164" spans="1:21" ht="12.75" hidden="1" customHeight="1" x14ac:dyDescent="0.25">
      <c r="B164" s="9"/>
      <c r="C164" s="20"/>
      <c r="D164" s="20"/>
      <c r="E164" s="20">
        <f>SUM(C164:D164)</f>
        <v>0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>
        <f t="shared" ref="S164" si="38">SUM(F164:Q164)</f>
        <v>0</v>
      </c>
      <c r="T164" s="20">
        <f t="shared" ref="T164" si="39">SUM(S164-E164)</f>
        <v>0</v>
      </c>
      <c r="U164" s="71"/>
    </row>
    <row r="165" spans="1:21" s="14" customFormat="1" ht="12.75" hidden="1" customHeight="1" x14ac:dyDescent="0.3">
      <c r="A165" s="59"/>
      <c r="B165" s="19" t="s">
        <v>82</v>
      </c>
      <c r="C165" s="25">
        <f t="shared" ref="C165:T165" si="40">SUM(C163:C164)</f>
        <v>11000</v>
      </c>
      <c r="D165" s="25">
        <f t="shared" si="40"/>
        <v>0</v>
      </c>
      <c r="E165" s="25">
        <f t="shared" si="40"/>
        <v>11000</v>
      </c>
      <c r="F165" s="25">
        <f t="shared" si="40"/>
        <v>1155</v>
      </c>
      <c r="G165" s="25">
        <f t="shared" si="40"/>
        <v>603</v>
      </c>
      <c r="H165" s="25">
        <f t="shared" si="40"/>
        <v>120</v>
      </c>
      <c r="I165" s="25">
        <f t="shared" si="40"/>
        <v>0</v>
      </c>
      <c r="J165" s="25">
        <f t="shared" si="40"/>
        <v>0</v>
      </c>
      <c r="K165" s="25">
        <f t="shared" si="40"/>
        <v>0</v>
      </c>
      <c r="L165" s="25">
        <f t="shared" si="40"/>
        <v>0</v>
      </c>
      <c r="M165" s="25">
        <f t="shared" si="40"/>
        <v>0</v>
      </c>
      <c r="N165" s="25">
        <f t="shared" si="40"/>
        <v>0</v>
      </c>
      <c r="O165" s="25">
        <f t="shared" si="40"/>
        <v>0</v>
      </c>
      <c r="P165" s="25">
        <f t="shared" si="40"/>
        <v>0</v>
      </c>
      <c r="Q165" s="25">
        <f t="shared" si="40"/>
        <v>0</v>
      </c>
      <c r="R165" s="25">
        <f t="shared" si="40"/>
        <v>0</v>
      </c>
      <c r="S165" s="25">
        <f t="shared" si="40"/>
        <v>1878</v>
      </c>
      <c r="T165" s="25">
        <f t="shared" si="40"/>
        <v>-9122</v>
      </c>
      <c r="U165" s="89">
        <f t="shared" ref="U165" si="41">S165/E165</f>
        <v>0.17072727272727273</v>
      </c>
    </row>
    <row r="166" spans="1:21" ht="12.75" hidden="1" customHeight="1" x14ac:dyDescent="0.3">
      <c r="B166" s="3"/>
      <c r="C166" s="33"/>
      <c r="D166" s="33"/>
      <c r="E166" s="98" t="s">
        <v>549</v>
      </c>
      <c r="F166" s="100">
        <v>1260</v>
      </c>
      <c r="G166" s="100">
        <v>546</v>
      </c>
      <c r="H166" s="100">
        <v>2943</v>
      </c>
      <c r="I166" s="100">
        <v>-177</v>
      </c>
      <c r="J166" s="100">
        <v>42</v>
      </c>
      <c r="K166" s="100">
        <v>-84</v>
      </c>
      <c r="L166" s="100">
        <v>0</v>
      </c>
      <c r="M166" s="100">
        <v>0</v>
      </c>
      <c r="N166" s="100">
        <v>0</v>
      </c>
      <c r="O166" s="100">
        <v>350</v>
      </c>
      <c r="P166" s="100">
        <v>797</v>
      </c>
      <c r="Q166" s="100">
        <v>1715</v>
      </c>
      <c r="R166" s="100"/>
      <c r="S166" s="100">
        <f>SUM(F166:G166)</f>
        <v>1806</v>
      </c>
      <c r="T166" s="33"/>
      <c r="U166" s="91"/>
    </row>
    <row r="167" spans="1:21" ht="12.75" hidden="1" customHeight="1" x14ac:dyDescent="0.25">
      <c r="B167" s="3"/>
      <c r="C167" s="10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3"/>
    </row>
    <row r="168" spans="1:21" ht="12.75" hidden="1" customHeight="1" x14ac:dyDescent="0.3">
      <c r="A168" s="60" t="s">
        <v>162</v>
      </c>
      <c r="B168" s="12" t="s">
        <v>27</v>
      </c>
      <c r="D168" s="82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114"/>
    </row>
    <row r="169" spans="1:21" ht="12.75" hidden="1" customHeight="1" x14ac:dyDescent="0.3">
      <c r="A169" s="61" t="s">
        <v>473</v>
      </c>
      <c r="B169" s="8" t="s">
        <v>6</v>
      </c>
      <c r="C169" s="46">
        <v>500</v>
      </c>
      <c r="D169" s="20"/>
      <c r="E169" s="75">
        <f t="shared" ref="E169:E171" si="42">SUM(C169:D169)</f>
        <v>500</v>
      </c>
      <c r="F169" s="20">
        <v>18</v>
      </c>
      <c r="G169" s="20"/>
      <c r="H169" s="20">
        <v>0</v>
      </c>
      <c r="I169" s="20"/>
      <c r="J169" s="20"/>
      <c r="K169" s="20"/>
      <c r="L169" s="20"/>
      <c r="M169" s="20"/>
      <c r="N169" s="20"/>
      <c r="O169" s="25"/>
      <c r="P169" s="20"/>
      <c r="Q169" s="20"/>
      <c r="R169" s="20"/>
      <c r="S169" s="20">
        <f t="shared" ref="S169:S171" si="43">SUM(F169:R169)</f>
        <v>18</v>
      </c>
      <c r="T169" s="20">
        <f t="shared" ref="T169:T171" si="44">SUM(S169-E169)</f>
        <v>-482</v>
      </c>
      <c r="U169" s="71">
        <f t="shared" ref="U169:U172" si="45">S169/E169</f>
        <v>3.5999999999999997E-2</v>
      </c>
    </row>
    <row r="170" spans="1:21" ht="12.75" hidden="1" customHeight="1" x14ac:dyDescent="0.25">
      <c r="A170" s="61" t="s">
        <v>222</v>
      </c>
      <c r="B170" s="18" t="s">
        <v>26</v>
      </c>
      <c r="C170" s="46">
        <v>2500</v>
      </c>
      <c r="D170" s="20"/>
      <c r="E170" s="75">
        <f t="shared" si="42"/>
        <v>2500</v>
      </c>
      <c r="F170" s="20">
        <v>205.73</v>
      </c>
      <c r="G170" s="20">
        <v>262.24</v>
      </c>
      <c r="H170" s="20">
        <v>0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>
        <f t="shared" si="43"/>
        <v>467.97</v>
      </c>
      <c r="T170" s="20">
        <f t="shared" si="44"/>
        <v>-2032.03</v>
      </c>
      <c r="U170" s="71">
        <f t="shared" si="45"/>
        <v>0.18718800000000002</v>
      </c>
    </row>
    <row r="171" spans="1:21" ht="12.75" hidden="1" customHeight="1" x14ac:dyDescent="0.25">
      <c r="A171" s="63" t="s">
        <v>223</v>
      </c>
      <c r="B171" s="8" t="s">
        <v>25</v>
      </c>
      <c r="C171" s="21">
        <v>8000</v>
      </c>
      <c r="D171" s="20"/>
      <c r="E171" s="75">
        <f t="shared" si="42"/>
        <v>8000</v>
      </c>
      <c r="F171" s="20">
        <v>1692.42</v>
      </c>
      <c r="G171" s="20">
        <v>15.54</v>
      </c>
      <c r="H171" s="20">
        <v>0</v>
      </c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>
        <f t="shared" si="43"/>
        <v>1707.96</v>
      </c>
      <c r="T171" s="20">
        <f t="shared" si="44"/>
        <v>-6292.04</v>
      </c>
      <c r="U171" s="71">
        <f t="shared" si="45"/>
        <v>0.21349500000000002</v>
      </c>
    </row>
    <row r="172" spans="1:21" s="14" customFormat="1" ht="12.75" hidden="1" customHeight="1" x14ac:dyDescent="0.3">
      <c r="A172" s="59"/>
      <c r="B172" s="19" t="s">
        <v>15</v>
      </c>
      <c r="C172" s="25">
        <f>SUM(C169:C171)</f>
        <v>11000</v>
      </c>
      <c r="D172" s="20">
        <f>SUM(D170:D171)</f>
        <v>0</v>
      </c>
      <c r="E172" s="25">
        <f t="shared" ref="E172:S172" si="46">SUM(E169:E171)</f>
        <v>11000</v>
      </c>
      <c r="F172" s="25">
        <f t="shared" si="46"/>
        <v>1916.15</v>
      </c>
      <c r="G172" s="25">
        <f t="shared" si="46"/>
        <v>277.78000000000003</v>
      </c>
      <c r="H172" s="25">
        <f t="shared" si="46"/>
        <v>0</v>
      </c>
      <c r="I172" s="25">
        <f t="shared" si="46"/>
        <v>0</v>
      </c>
      <c r="J172" s="25">
        <f t="shared" si="46"/>
        <v>0</v>
      </c>
      <c r="K172" s="25">
        <f t="shared" si="46"/>
        <v>0</v>
      </c>
      <c r="L172" s="25">
        <f t="shared" si="46"/>
        <v>0</v>
      </c>
      <c r="M172" s="25">
        <f t="shared" si="46"/>
        <v>0</v>
      </c>
      <c r="N172" s="25">
        <f t="shared" si="46"/>
        <v>0</v>
      </c>
      <c r="O172" s="25">
        <f t="shared" si="46"/>
        <v>0</v>
      </c>
      <c r="P172" s="25">
        <f t="shared" si="46"/>
        <v>0</v>
      </c>
      <c r="Q172" s="25">
        <f t="shared" si="46"/>
        <v>0</v>
      </c>
      <c r="R172" s="25">
        <f t="shared" si="46"/>
        <v>0</v>
      </c>
      <c r="S172" s="25">
        <f t="shared" si="46"/>
        <v>2193.9300000000003</v>
      </c>
      <c r="T172" s="25">
        <f>SUM(T170:T171)</f>
        <v>-8324.07</v>
      </c>
      <c r="U172" s="89">
        <f t="shared" si="45"/>
        <v>0.19944818181818186</v>
      </c>
    </row>
    <row r="173" spans="1:21" s="14" customFormat="1" ht="12.75" hidden="1" customHeight="1" x14ac:dyDescent="0.3">
      <c r="A173" s="59"/>
      <c r="B173" s="15"/>
      <c r="C173" s="33"/>
      <c r="D173" s="33"/>
      <c r="E173" s="98" t="s">
        <v>549</v>
      </c>
      <c r="F173" s="100">
        <v>662.99</v>
      </c>
      <c r="G173" s="100">
        <v>2029.44</v>
      </c>
      <c r="H173" s="100">
        <v>2944.05</v>
      </c>
      <c r="I173" s="100">
        <v>1263.56</v>
      </c>
      <c r="J173" s="100">
        <v>586.39</v>
      </c>
      <c r="K173" s="100">
        <v>119.34</v>
      </c>
      <c r="L173" s="100">
        <v>263.92</v>
      </c>
      <c r="M173" s="100">
        <v>-2577.67</v>
      </c>
      <c r="N173" s="100">
        <v>172.8</v>
      </c>
      <c r="O173" s="100">
        <v>195.15</v>
      </c>
      <c r="P173" s="100">
        <v>86.52</v>
      </c>
      <c r="Q173" s="100">
        <v>1085.6600000000001</v>
      </c>
      <c r="R173" s="100"/>
      <c r="S173" s="100">
        <f>SUM(F173:G173)</f>
        <v>2692.4300000000003</v>
      </c>
      <c r="T173" s="33"/>
      <c r="U173" s="91"/>
    </row>
    <row r="174" spans="1:21" s="14" customFormat="1" ht="12.75" hidden="1" customHeight="1" x14ac:dyDescent="0.3">
      <c r="A174" s="59"/>
      <c r="B174" s="15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91"/>
    </row>
    <row r="175" spans="1:21" ht="12.75" hidden="1" customHeight="1" x14ac:dyDescent="0.25"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1" s="14" customFormat="1" ht="12.75" hidden="1" customHeight="1" x14ac:dyDescent="0.3">
      <c r="A176" s="59"/>
      <c r="C176" s="6">
        <v>2025</v>
      </c>
      <c r="D176" s="77" t="s">
        <v>70</v>
      </c>
      <c r="E176" s="44" t="s">
        <v>60</v>
      </c>
      <c r="F176" s="36" t="s">
        <v>62</v>
      </c>
      <c r="G176" s="36" t="s">
        <v>96</v>
      </c>
      <c r="H176" s="36" t="s">
        <v>97</v>
      </c>
      <c r="I176" s="36" t="s">
        <v>98</v>
      </c>
      <c r="J176" s="36" t="s">
        <v>100</v>
      </c>
      <c r="K176" s="36" t="s">
        <v>101</v>
      </c>
      <c r="L176" s="36" t="s">
        <v>102</v>
      </c>
      <c r="M176" s="36" t="s">
        <v>103</v>
      </c>
      <c r="N176" s="36" t="s">
        <v>104</v>
      </c>
      <c r="O176" s="36" t="s">
        <v>105</v>
      </c>
      <c r="P176" s="36" t="s">
        <v>106</v>
      </c>
      <c r="Q176" s="36" t="s">
        <v>107</v>
      </c>
      <c r="R176" s="44" t="s">
        <v>449</v>
      </c>
      <c r="S176" s="36" t="s">
        <v>58</v>
      </c>
      <c r="T176" s="44" t="s">
        <v>64</v>
      </c>
      <c r="U176" s="112" t="s">
        <v>66</v>
      </c>
    </row>
    <row r="177" spans="1:21" s="14" customFormat="1" ht="12.75" hidden="1" customHeight="1" x14ac:dyDescent="0.3">
      <c r="A177" s="60" t="s">
        <v>143</v>
      </c>
      <c r="B177" s="12" t="s">
        <v>28</v>
      </c>
      <c r="C177" s="7" t="s">
        <v>57</v>
      </c>
      <c r="D177" s="78" t="s">
        <v>59</v>
      </c>
      <c r="E177" s="45" t="s">
        <v>61</v>
      </c>
      <c r="F177" s="37" t="s">
        <v>63</v>
      </c>
      <c r="G177" s="37" t="s">
        <v>63</v>
      </c>
      <c r="H177" s="37" t="s">
        <v>63</v>
      </c>
      <c r="I177" s="37" t="s">
        <v>63</v>
      </c>
      <c r="J177" s="37" t="s">
        <v>63</v>
      </c>
      <c r="K177" s="37" t="s">
        <v>63</v>
      </c>
      <c r="L177" s="37" t="s">
        <v>63</v>
      </c>
      <c r="M177" s="37" t="s">
        <v>63</v>
      </c>
      <c r="N177" s="37" t="s">
        <v>63</v>
      </c>
      <c r="O177" s="37" t="s">
        <v>63</v>
      </c>
      <c r="P177" s="37" t="s">
        <v>63</v>
      </c>
      <c r="Q177" s="37" t="s">
        <v>63</v>
      </c>
      <c r="R177" s="45" t="s">
        <v>450</v>
      </c>
      <c r="S177" s="37" t="s">
        <v>15</v>
      </c>
      <c r="T177" s="45" t="s">
        <v>65</v>
      </c>
      <c r="U177" s="113" t="s">
        <v>67</v>
      </c>
    </row>
    <row r="178" spans="1:21" s="14" customFormat="1" ht="12.75" hidden="1" customHeight="1" x14ac:dyDescent="0.3">
      <c r="A178" s="61" t="s">
        <v>196</v>
      </c>
      <c r="B178" s="8" t="s">
        <v>140</v>
      </c>
      <c r="C178" s="20">
        <v>5000</v>
      </c>
      <c r="D178" s="20"/>
      <c r="E178" s="75">
        <f t="shared" ref="E178:E179" si="47">SUM(C178:D178)</f>
        <v>5000</v>
      </c>
      <c r="F178" s="20">
        <v>1020</v>
      </c>
      <c r="G178" s="20">
        <v>1173</v>
      </c>
      <c r="H178" s="20">
        <v>1398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>
        <f>SUM(F178:R178)</f>
        <v>3591</v>
      </c>
      <c r="T178" s="20">
        <f t="shared" ref="T178" si="48">SUM(S178-E178)</f>
        <v>-1409</v>
      </c>
      <c r="U178" s="71">
        <f t="shared" ref="U178" si="49">S178/E178</f>
        <v>0.71819999999999995</v>
      </c>
    </row>
    <row r="179" spans="1:21" s="14" customFormat="1" ht="12.75" hidden="1" customHeight="1" x14ac:dyDescent="0.3">
      <c r="A179" s="61" t="s">
        <v>493</v>
      </c>
      <c r="B179" s="8" t="s">
        <v>495</v>
      </c>
      <c r="C179" s="20">
        <v>2500</v>
      </c>
      <c r="D179" s="20"/>
      <c r="E179" s="75">
        <f t="shared" si="47"/>
        <v>2500</v>
      </c>
      <c r="F179" s="20">
        <v>244</v>
      </c>
      <c r="G179" s="20">
        <v>224</v>
      </c>
      <c r="H179" s="20">
        <v>358</v>
      </c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>
        <f>SUM(F179:R179)</f>
        <v>826</v>
      </c>
      <c r="T179" s="43"/>
      <c r="U179" s="115"/>
    </row>
    <row r="180" spans="1:21" ht="12.75" hidden="1" customHeight="1" x14ac:dyDescent="0.25">
      <c r="A180" s="61"/>
      <c r="B180" s="8"/>
      <c r="C180" s="20"/>
      <c r="D180" s="20"/>
      <c r="E180" s="75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71"/>
    </row>
    <row r="181" spans="1:21" s="14" customFormat="1" ht="12.75" hidden="1" customHeight="1" x14ac:dyDescent="0.3">
      <c r="A181" s="59"/>
      <c r="B181" s="19" t="s">
        <v>36</v>
      </c>
      <c r="C181" s="25">
        <f>SUM(C178:C180)</f>
        <v>7500</v>
      </c>
      <c r="D181" s="25">
        <f>D180</f>
        <v>0</v>
      </c>
      <c r="E181" s="25">
        <f>SUM(E178:E180)</f>
        <v>7500</v>
      </c>
      <c r="F181" s="25">
        <f>SUM(F178:F180)</f>
        <v>1264</v>
      </c>
      <c r="G181" s="25">
        <f t="shared" ref="G181:S181" si="50">SUM(G178:G180)</f>
        <v>1397</v>
      </c>
      <c r="H181" s="25">
        <f t="shared" si="50"/>
        <v>1756</v>
      </c>
      <c r="I181" s="25">
        <f t="shared" si="50"/>
        <v>0</v>
      </c>
      <c r="J181" s="25">
        <f t="shared" si="50"/>
        <v>0</v>
      </c>
      <c r="K181" s="25">
        <f t="shared" si="50"/>
        <v>0</v>
      </c>
      <c r="L181" s="25">
        <f t="shared" si="50"/>
        <v>0</v>
      </c>
      <c r="M181" s="25">
        <f t="shared" si="50"/>
        <v>0</v>
      </c>
      <c r="N181" s="25">
        <f t="shared" si="50"/>
        <v>0</v>
      </c>
      <c r="O181" s="25">
        <f t="shared" si="50"/>
        <v>0</v>
      </c>
      <c r="P181" s="25">
        <f t="shared" si="50"/>
        <v>0</v>
      </c>
      <c r="Q181" s="25">
        <f t="shared" si="50"/>
        <v>0</v>
      </c>
      <c r="R181" s="25">
        <f t="shared" si="50"/>
        <v>0</v>
      </c>
      <c r="S181" s="25">
        <f t="shared" si="50"/>
        <v>4417</v>
      </c>
      <c r="T181" s="25">
        <f>SUM(T180:T180)</f>
        <v>0</v>
      </c>
      <c r="U181" s="89"/>
    </row>
    <row r="182" spans="1:21" ht="12.75" hidden="1" customHeight="1" x14ac:dyDescent="0.25">
      <c r="B182" s="9"/>
      <c r="C182" s="20"/>
      <c r="D182" s="20"/>
      <c r="E182" s="20">
        <f>SUM(C182:D182)</f>
        <v>0</v>
      </c>
      <c r="F182" s="20">
        <v>0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>
        <f>SUM(F182:Q182)</f>
        <v>0</v>
      </c>
      <c r="T182" s="20">
        <f>SUM(S182-E182)</f>
        <v>0</v>
      </c>
      <c r="U182" s="71"/>
    </row>
    <row r="183" spans="1:21" s="14" customFormat="1" ht="12.75" hidden="1" customHeight="1" x14ac:dyDescent="0.3">
      <c r="A183" s="59"/>
      <c r="B183" s="19" t="s">
        <v>117</v>
      </c>
      <c r="C183" s="25">
        <f t="shared" ref="C183:Q183" si="51">SUM(C181:C182)</f>
        <v>7500</v>
      </c>
      <c r="D183" s="25">
        <f t="shared" si="51"/>
        <v>0</v>
      </c>
      <c r="E183" s="25">
        <f t="shared" si="51"/>
        <v>7500</v>
      </c>
      <c r="F183" s="25">
        <f t="shared" si="51"/>
        <v>1264</v>
      </c>
      <c r="G183" s="25">
        <f t="shared" si="51"/>
        <v>1397</v>
      </c>
      <c r="H183" s="25">
        <f t="shared" si="51"/>
        <v>1756</v>
      </c>
      <c r="I183" s="25">
        <f t="shared" si="51"/>
        <v>0</v>
      </c>
      <c r="J183" s="25">
        <f t="shared" si="51"/>
        <v>0</v>
      </c>
      <c r="K183" s="25">
        <f t="shared" si="51"/>
        <v>0</v>
      </c>
      <c r="L183" s="25">
        <f t="shared" si="51"/>
        <v>0</v>
      </c>
      <c r="M183" s="25">
        <f t="shared" si="51"/>
        <v>0</v>
      </c>
      <c r="N183" s="25">
        <f t="shared" si="51"/>
        <v>0</v>
      </c>
      <c r="O183" s="25">
        <f t="shared" si="51"/>
        <v>0</v>
      </c>
      <c r="P183" s="25">
        <f>SUM(P181:P182)</f>
        <v>0</v>
      </c>
      <c r="Q183" s="25">
        <f t="shared" si="51"/>
        <v>0</v>
      </c>
      <c r="R183" s="25">
        <f>SUM(R181:R182)</f>
        <v>0</v>
      </c>
      <c r="S183" s="25">
        <f>SUM(S181:S182)</f>
        <v>4417</v>
      </c>
      <c r="T183" s="25">
        <f>SUM(T181:T182)</f>
        <v>0</v>
      </c>
      <c r="U183" s="89"/>
    </row>
    <row r="184" spans="1:21" ht="12.75" hidden="1" customHeight="1" x14ac:dyDescent="0.3">
      <c r="B184" s="3"/>
      <c r="C184" s="34"/>
      <c r="D184" s="33"/>
      <c r="E184" s="98" t="s">
        <v>549</v>
      </c>
      <c r="F184" s="100">
        <v>1238</v>
      </c>
      <c r="G184" s="100">
        <v>1427</v>
      </c>
      <c r="H184" s="100">
        <v>1918</v>
      </c>
      <c r="I184" s="100">
        <v>952</v>
      </c>
      <c r="J184" s="100">
        <v>300</v>
      </c>
      <c r="K184" s="100">
        <v>629</v>
      </c>
      <c r="L184" s="100">
        <v>757</v>
      </c>
      <c r="M184" s="100">
        <v>204</v>
      </c>
      <c r="N184" s="100">
        <v>495</v>
      </c>
      <c r="O184" s="100">
        <v>1260</v>
      </c>
      <c r="P184" s="100">
        <v>1108</v>
      </c>
      <c r="Q184" s="100">
        <v>1831</v>
      </c>
      <c r="R184" s="100"/>
      <c r="S184" s="100">
        <f>SUM(F184:G184)</f>
        <v>2665</v>
      </c>
      <c r="T184" s="33"/>
      <c r="U184" s="91"/>
    </row>
    <row r="185" spans="1:21" ht="12.75" hidden="1" customHeight="1" x14ac:dyDescent="0.25">
      <c r="C185" s="13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93"/>
    </row>
    <row r="186" spans="1:21" ht="12.75" hidden="1" customHeight="1" x14ac:dyDescent="0.3">
      <c r="A186" s="60" t="s">
        <v>143</v>
      </c>
      <c r="B186" s="12" t="s">
        <v>29</v>
      </c>
      <c r="C186" s="49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1" ht="12.75" hidden="1" customHeight="1" x14ac:dyDescent="0.25">
      <c r="A187" s="61" t="s">
        <v>479</v>
      </c>
      <c r="B187" s="8" t="s">
        <v>480</v>
      </c>
      <c r="C187" s="21">
        <v>0</v>
      </c>
      <c r="D187" s="81"/>
      <c r="E187" s="20">
        <v>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>
        <f t="shared" ref="S187:S192" si="52">SUM(F187:R187)</f>
        <v>0</v>
      </c>
      <c r="T187" s="20">
        <f t="shared" ref="T187:T192" si="53">SUM(S187-E187)</f>
        <v>0</v>
      </c>
      <c r="U187" s="71"/>
    </row>
    <row r="188" spans="1:21" ht="12.75" hidden="1" customHeight="1" x14ac:dyDescent="0.25">
      <c r="A188" s="61" t="s">
        <v>224</v>
      </c>
      <c r="B188" s="8" t="s">
        <v>92</v>
      </c>
      <c r="C188" s="48">
        <v>500</v>
      </c>
      <c r="D188" s="83"/>
      <c r="E188" s="75">
        <f t="shared" ref="E188:E192" si="54">SUM(C188:D188)</f>
        <v>500</v>
      </c>
      <c r="F188" s="20"/>
      <c r="G188" s="20"/>
      <c r="H188" s="20">
        <v>0</v>
      </c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>
        <f t="shared" si="52"/>
        <v>0</v>
      </c>
      <c r="T188" s="20">
        <f t="shared" si="53"/>
        <v>-500</v>
      </c>
      <c r="U188" s="71">
        <f t="shared" ref="U188:U193" si="55">S188/E188</f>
        <v>0</v>
      </c>
    </row>
    <row r="189" spans="1:21" ht="12.75" hidden="1" customHeight="1" x14ac:dyDescent="0.25">
      <c r="A189" s="61" t="s">
        <v>494</v>
      </c>
      <c r="B189" s="8" t="s">
        <v>496</v>
      </c>
      <c r="C189" s="48">
        <v>1500</v>
      </c>
      <c r="D189" s="83"/>
      <c r="E189" s="75">
        <v>0</v>
      </c>
      <c r="F189" s="20"/>
      <c r="G189" s="20">
        <v>134</v>
      </c>
      <c r="H189" s="20">
        <v>67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>
        <f t="shared" si="52"/>
        <v>201</v>
      </c>
      <c r="T189" s="20">
        <f t="shared" si="53"/>
        <v>201</v>
      </c>
      <c r="U189" s="71">
        <v>0</v>
      </c>
    </row>
    <row r="190" spans="1:21" ht="12.75" hidden="1" customHeight="1" x14ac:dyDescent="0.25">
      <c r="A190" s="61" t="s">
        <v>225</v>
      </c>
      <c r="B190" s="18" t="s">
        <v>177</v>
      </c>
      <c r="C190" s="48">
        <v>3500</v>
      </c>
      <c r="D190" s="20"/>
      <c r="E190" s="75">
        <f t="shared" si="54"/>
        <v>3500</v>
      </c>
      <c r="F190" s="20"/>
      <c r="G190" s="20"/>
      <c r="H190" s="20">
        <v>0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>
        <f t="shared" si="52"/>
        <v>0</v>
      </c>
      <c r="T190" s="20">
        <f t="shared" si="53"/>
        <v>-3500</v>
      </c>
      <c r="U190" s="71">
        <f t="shared" si="55"/>
        <v>0</v>
      </c>
    </row>
    <row r="191" spans="1:21" ht="12.75" hidden="1" customHeight="1" x14ac:dyDescent="0.25">
      <c r="A191" s="63" t="s">
        <v>226</v>
      </c>
      <c r="B191" s="8" t="s">
        <v>183</v>
      </c>
      <c r="C191" s="20">
        <v>500</v>
      </c>
      <c r="D191" s="20"/>
      <c r="E191" s="75">
        <f t="shared" si="54"/>
        <v>500</v>
      </c>
      <c r="F191" s="20"/>
      <c r="G191" s="20"/>
      <c r="H191" s="20">
        <v>0</v>
      </c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>
        <f t="shared" si="52"/>
        <v>0</v>
      </c>
      <c r="T191" s="20">
        <f t="shared" si="53"/>
        <v>-500</v>
      </c>
      <c r="U191" s="71">
        <f t="shared" si="55"/>
        <v>0</v>
      </c>
    </row>
    <row r="192" spans="1:21" ht="12.75" hidden="1" customHeight="1" x14ac:dyDescent="0.25">
      <c r="A192" s="63" t="s">
        <v>133</v>
      </c>
      <c r="B192" s="8" t="s">
        <v>11</v>
      </c>
      <c r="C192" s="20">
        <v>1500</v>
      </c>
      <c r="D192" s="20"/>
      <c r="E192" s="75">
        <f t="shared" si="54"/>
        <v>1500</v>
      </c>
      <c r="F192" s="20"/>
      <c r="G192" s="20">
        <v>351.23</v>
      </c>
      <c r="H192" s="20">
        <v>65</v>
      </c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>
        <f t="shared" si="52"/>
        <v>416.23</v>
      </c>
      <c r="T192" s="20">
        <f t="shared" si="53"/>
        <v>-1083.77</v>
      </c>
      <c r="U192" s="71">
        <f t="shared" si="55"/>
        <v>0.27748666666666666</v>
      </c>
    </row>
    <row r="193" spans="1:21" s="14" customFormat="1" ht="12.75" hidden="1" customHeight="1" x14ac:dyDescent="0.3">
      <c r="A193" s="59"/>
      <c r="B193" s="19" t="s">
        <v>15</v>
      </c>
      <c r="C193" s="25">
        <f>SUM(C188:C192)</f>
        <v>7500</v>
      </c>
      <c r="D193" s="25">
        <f>SUM(D188:D192)</f>
        <v>0</v>
      </c>
      <c r="E193" s="101">
        <f>SUM(E188:E192)</f>
        <v>6000</v>
      </c>
      <c r="F193" s="101">
        <f>SUM(F187:F192)</f>
        <v>0</v>
      </c>
      <c r="G193" s="101">
        <f t="shared" ref="G193:R193" si="56">SUM(G188:G192)</f>
        <v>485.23</v>
      </c>
      <c r="H193" s="101">
        <f t="shared" si="56"/>
        <v>132</v>
      </c>
      <c r="I193" s="101">
        <f t="shared" si="56"/>
        <v>0</v>
      </c>
      <c r="J193" s="101">
        <f t="shared" si="56"/>
        <v>0</v>
      </c>
      <c r="K193" s="101">
        <f t="shared" si="56"/>
        <v>0</v>
      </c>
      <c r="L193" s="101">
        <f t="shared" si="56"/>
        <v>0</v>
      </c>
      <c r="M193" s="101">
        <f t="shared" si="56"/>
        <v>0</v>
      </c>
      <c r="N193" s="101">
        <f t="shared" si="56"/>
        <v>0</v>
      </c>
      <c r="O193" s="101">
        <f t="shared" si="56"/>
        <v>0</v>
      </c>
      <c r="P193" s="101">
        <f>SUM(P187:P192)</f>
        <v>0</v>
      </c>
      <c r="Q193" s="101">
        <f t="shared" si="56"/>
        <v>0</v>
      </c>
      <c r="R193" s="101">
        <f t="shared" si="56"/>
        <v>0</v>
      </c>
      <c r="S193" s="101">
        <f>SUM(S187:S192)</f>
        <v>617.23</v>
      </c>
      <c r="T193" s="25">
        <f>SUM(T188:T192)</f>
        <v>-5382.77</v>
      </c>
      <c r="U193" s="89">
        <f t="shared" si="55"/>
        <v>0.10287166666666667</v>
      </c>
    </row>
    <row r="194" spans="1:21" s="14" customFormat="1" ht="12.75" hidden="1" customHeight="1" x14ac:dyDescent="0.3">
      <c r="A194" s="59"/>
      <c r="B194" s="15"/>
      <c r="C194" s="33"/>
      <c r="D194" s="33"/>
      <c r="E194" s="102" t="s">
        <v>549</v>
      </c>
      <c r="F194" s="103">
        <v>258.43</v>
      </c>
      <c r="G194" s="103">
        <v>0</v>
      </c>
      <c r="H194" s="103">
        <v>614.01</v>
      </c>
      <c r="I194" s="103">
        <v>170.18</v>
      </c>
      <c r="J194" s="103">
        <v>42.96</v>
      </c>
      <c r="K194" s="103">
        <v>64.39</v>
      </c>
      <c r="L194" s="103">
        <v>208.65</v>
      </c>
      <c r="M194" s="103">
        <v>0</v>
      </c>
      <c r="N194" s="103">
        <v>586.65</v>
      </c>
      <c r="O194" s="103">
        <v>3799.59</v>
      </c>
      <c r="P194" s="103">
        <v>494</v>
      </c>
      <c r="Q194" s="103">
        <v>53</v>
      </c>
      <c r="R194" s="103"/>
      <c r="S194" s="100">
        <f>SUM(F194:G194)</f>
        <v>258.43</v>
      </c>
      <c r="T194" s="33"/>
      <c r="U194" s="91"/>
    </row>
    <row r="195" spans="1:21" s="14" customFormat="1" ht="12.75" hidden="1" customHeight="1" x14ac:dyDescent="0.3">
      <c r="A195" s="59"/>
      <c r="B195" s="15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91"/>
    </row>
    <row r="196" spans="1:21" s="14" customFormat="1" ht="12.75" hidden="1" customHeight="1" x14ac:dyDescent="0.3">
      <c r="A196" s="59"/>
      <c r="B196" s="15"/>
      <c r="C196" s="6">
        <v>2025</v>
      </c>
      <c r="D196" s="77" t="s">
        <v>70</v>
      </c>
      <c r="E196" s="44" t="s">
        <v>60</v>
      </c>
      <c r="F196" s="44" t="s">
        <v>62</v>
      </c>
      <c r="G196" s="36" t="s">
        <v>96</v>
      </c>
      <c r="H196" s="36" t="s">
        <v>97</v>
      </c>
      <c r="I196" s="36" t="s">
        <v>98</v>
      </c>
      <c r="J196" s="36" t="s">
        <v>100</v>
      </c>
      <c r="K196" s="36" t="s">
        <v>101</v>
      </c>
      <c r="L196" s="36" t="s">
        <v>102</v>
      </c>
      <c r="M196" s="36" t="s">
        <v>103</v>
      </c>
      <c r="N196" s="36" t="s">
        <v>104</v>
      </c>
      <c r="O196" s="36" t="s">
        <v>105</v>
      </c>
      <c r="P196" s="36" t="s">
        <v>106</v>
      </c>
      <c r="Q196" s="36" t="s">
        <v>107</v>
      </c>
      <c r="R196" s="44"/>
      <c r="S196" s="44" t="s">
        <v>58</v>
      </c>
      <c r="T196" s="36" t="s">
        <v>64</v>
      </c>
      <c r="U196" s="112" t="s">
        <v>66</v>
      </c>
    </row>
    <row r="197" spans="1:21" s="14" customFormat="1" ht="12.75" hidden="1" customHeight="1" x14ac:dyDescent="0.3">
      <c r="A197" s="108" t="s">
        <v>142</v>
      </c>
      <c r="B197" s="95" t="s">
        <v>503</v>
      </c>
      <c r="C197" s="96" t="s">
        <v>57</v>
      </c>
      <c r="D197" s="87" t="s">
        <v>59</v>
      </c>
      <c r="E197" s="97" t="s">
        <v>61</v>
      </c>
      <c r="F197" s="97" t="s">
        <v>63</v>
      </c>
      <c r="G197" s="38" t="s">
        <v>63</v>
      </c>
      <c r="H197" s="38" t="s">
        <v>63</v>
      </c>
      <c r="I197" s="38" t="s">
        <v>63</v>
      </c>
      <c r="J197" s="38" t="s">
        <v>63</v>
      </c>
      <c r="K197" s="38" t="s">
        <v>63</v>
      </c>
      <c r="L197" s="38" t="s">
        <v>63</v>
      </c>
      <c r="M197" s="38" t="s">
        <v>63</v>
      </c>
      <c r="N197" s="38" t="s">
        <v>63</v>
      </c>
      <c r="O197" s="38" t="s">
        <v>63</v>
      </c>
      <c r="P197" s="38" t="s">
        <v>63</v>
      </c>
      <c r="Q197" s="38" t="s">
        <v>63</v>
      </c>
      <c r="R197" s="97"/>
      <c r="S197" s="97" t="s">
        <v>15</v>
      </c>
      <c r="T197" s="38" t="s">
        <v>65</v>
      </c>
      <c r="U197" s="116" t="s">
        <v>67</v>
      </c>
    </row>
    <row r="198" spans="1:21" s="14" customFormat="1" ht="12.75" hidden="1" customHeight="1" x14ac:dyDescent="0.3">
      <c r="A198" s="61" t="s">
        <v>532</v>
      </c>
      <c r="B198" s="74" t="s">
        <v>533</v>
      </c>
      <c r="C198" s="48">
        <v>0</v>
      </c>
      <c r="D198" s="84"/>
      <c r="E198" s="75">
        <f t="shared" ref="E198:E216" si="57">SUM(C198:D198)</f>
        <v>0</v>
      </c>
      <c r="F198" s="75">
        <v>30</v>
      </c>
      <c r="G198" s="75">
        <v>30</v>
      </c>
      <c r="H198" s="75">
        <v>30</v>
      </c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20">
        <f t="shared" ref="S198" si="58">SUM(F198:R198)</f>
        <v>90</v>
      </c>
      <c r="T198" s="20">
        <f t="shared" ref="T198:T216" si="59">SUM(S198-E198)</f>
        <v>90</v>
      </c>
      <c r="U198" s="71"/>
    </row>
    <row r="199" spans="1:21" ht="12.75" hidden="1" customHeight="1" x14ac:dyDescent="0.25">
      <c r="A199" s="61" t="s">
        <v>214</v>
      </c>
      <c r="B199" s="1" t="s">
        <v>40</v>
      </c>
      <c r="C199" s="22">
        <v>40000</v>
      </c>
      <c r="D199" s="22"/>
      <c r="E199" s="86">
        <f t="shared" si="57"/>
        <v>40000</v>
      </c>
      <c r="F199" s="22">
        <v>4653.08</v>
      </c>
      <c r="G199" s="22">
        <v>2807.95</v>
      </c>
      <c r="H199" s="22">
        <v>2077.0500000000002</v>
      </c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0">
        <f t="shared" ref="S199:S216" si="60">SUM(F199:R199)</f>
        <v>9538.08</v>
      </c>
      <c r="T199" s="20">
        <f t="shared" si="59"/>
        <v>-30461.919999999998</v>
      </c>
      <c r="U199" s="71">
        <f t="shared" ref="U199:U217" si="61">S199/E199</f>
        <v>0.238452</v>
      </c>
    </row>
    <row r="200" spans="1:21" ht="12.75" hidden="1" customHeight="1" x14ac:dyDescent="0.25">
      <c r="A200" s="61" t="s">
        <v>201</v>
      </c>
      <c r="B200" s="8" t="s">
        <v>42</v>
      </c>
      <c r="C200" s="48">
        <v>650</v>
      </c>
      <c r="D200" s="20"/>
      <c r="E200" s="86">
        <f t="shared" si="57"/>
        <v>650</v>
      </c>
      <c r="F200" s="20"/>
      <c r="G200" s="20"/>
      <c r="H200" s="20">
        <v>0</v>
      </c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>
        <f t="shared" si="60"/>
        <v>0</v>
      </c>
      <c r="T200" s="20">
        <f t="shared" si="59"/>
        <v>-650</v>
      </c>
      <c r="U200" s="71">
        <f t="shared" si="61"/>
        <v>0</v>
      </c>
    </row>
    <row r="201" spans="1:21" ht="12.75" hidden="1" customHeight="1" x14ac:dyDescent="0.25">
      <c r="A201" s="61" t="s">
        <v>534</v>
      </c>
      <c r="B201" s="8" t="s">
        <v>535</v>
      </c>
      <c r="C201" s="48">
        <v>600</v>
      </c>
      <c r="D201" s="20"/>
      <c r="E201" s="86">
        <f t="shared" si="57"/>
        <v>600</v>
      </c>
      <c r="F201" s="20">
        <v>37.36</v>
      </c>
      <c r="G201" s="20">
        <v>32.69</v>
      </c>
      <c r="H201" s="20">
        <v>79.39</v>
      </c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>
        <f t="shared" si="60"/>
        <v>149.44</v>
      </c>
      <c r="T201" s="20">
        <f t="shared" si="59"/>
        <v>-450.56</v>
      </c>
      <c r="U201" s="71"/>
    </row>
    <row r="202" spans="1:21" ht="12.75" hidden="1" customHeight="1" x14ac:dyDescent="0.25">
      <c r="A202" s="61" t="s">
        <v>132</v>
      </c>
      <c r="B202" s="8" t="s">
        <v>145</v>
      </c>
      <c r="C202" s="48">
        <v>0</v>
      </c>
      <c r="D202" s="20"/>
      <c r="E202" s="86">
        <f t="shared" si="57"/>
        <v>0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>
        <f t="shared" si="60"/>
        <v>0</v>
      </c>
      <c r="T202" s="20">
        <f t="shared" si="59"/>
        <v>0</v>
      </c>
      <c r="U202" s="71"/>
    </row>
    <row r="203" spans="1:21" ht="12.75" hidden="1" customHeight="1" x14ac:dyDescent="0.25">
      <c r="A203" s="61" t="s">
        <v>215</v>
      </c>
      <c r="B203" s="8" t="s">
        <v>147</v>
      </c>
      <c r="C203" s="48">
        <v>0</v>
      </c>
      <c r="D203" s="20"/>
      <c r="E203" s="86">
        <f t="shared" si="57"/>
        <v>0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>
        <f t="shared" si="60"/>
        <v>0</v>
      </c>
      <c r="T203" s="20">
        <f t="shared" si="59"/>
        <v>0</v>
      </c>
      <c r="U203" s="71"/>
    </row>
    <row r="204" spans="1:21" ht="12.75" hidden="1" customHeight="1" x14ac:dyDescent="0.25">
      <c r="A204" s="61" t="s">
        <v>541</v>
      </c>
      <c r="B204" s="8" t="s">
        <v>542</v>
      </c>
      <c r="C204" s="48">
        <v>0</v>
      </c>
      <c r="D204" s="20"/>
      <c r="E204" s="86">
        <v>0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71"/>
    </row>
    <row r="205" spans="1:21" ht="12.75" hidden="1" customHeight="1" x14ac:dyDescent="0.25">
      <c r="A205" s="61" t="s">
        <v>144</v>
      </c>
      <c r="B205" s="8" t="s">
        <v>41</v>
      </c>
      <c r="C205" s="48">
        <v>14000</v>
      </c>
      <c r="D205" s="20"/>
      <c r="E205" s="86">
        <f t="shared" si="57"/>
        <v>14000</v>
      </c>
      <c r="F205" s="20">
        <v>1582.02</v>
      </c>
      <c r="G205" s="20">
        <v>1643.73</v>
      </c>
      <c r="H205" s="20">
        <v>1662.43</v>
      </c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>
        <f t="shared" si="60"/>
        <v>4888.18</v>
      </c>
      <c r="T205" s="20">
        <f t="shared" si="59"/>
        <v>-9111.82</v>
      </c>
      <c r="U205" s="71">
        <f t="shared" si="61"/>
        <v>0.34915571428571429</v>
      </c>
    </row>
    <row r="206" spans="1:21" ht="12.75" hidden="1" customHeight="1" x14ac:dyDescent="0.25">
      <c r="A206" s="61" t="s">
        <v>216</v>
      </c>
      <c r="B206" s="67" t="s">
        <v>124</v>
      </c>
      <c r="C206" s="20">
        <v>15000</v>
      </c>
      <c r="D206" s="20"/>
      <c r="E206" s="86">
        <f t="shared" si="57"/>
        <v>15000</v>
      </c>
      <c r="F206" s="20">
        <v>1892.72</v>
      </c>
      <c r="G206" s="20">
        <v>3700.93</v>
      </c>
      <c r="H206" s="20">
        <v>1910.13</v>
      </c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>
        <f t="shared" si="60"/>
        <v>7503.78</v>
      </c>
      <c r="T206" s="20">
        <f t="shared" si="59"/>
        <v>-7496.22</v>
      </c>
      <c r="U206" s="71">
        <f t="shared" si="61"/>
        <v>0.50025200000000003</v>
      </c>
    </row>
    <row r="207" spans="1:21" ht="12.75" hidden="1" customHeight="1" x14ac:dyDescent="0.25">
      <c r="A207" s="61" t="s">
        <v>217</v>
      </c>
      <c r="B207" s="8" t="s">
        <v>151</v>
      </c>
      <c r="C207" s="48">
        <v>650000</v>
      </c>
      <c r="D207" s="20"/>
      <c r="E207" s="86">
        <f t="shared" si="57"/>
        <v>650000</v>
      </c>
      <c r="F207" s="20">
        <v>71145.38</v>
      </c>
      <c r="G207" s="20">
        <v>91914.74</v>
      </c>
      <c r="H207" s="20">
        <v>91764.44</v>
      </c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>
        <f t="shared" si="60"/>
        <v>254824.56</v>
      </c>
      <c r="T207" s="20">
        <f t="shared" si="59"/>
        <v>-395175.44</v>
      </c>
      <c r="U207" s="71">
        <f t="shared" si="61"/>
        <v>0.39203778461538463</v>
      </c>
    </row>
    <row r="208" spans="1:21" ht="12.75" hidden="1" customHeight="1" x14ac:dyDescent="0.25">
      <c r="A208" s="61" t="s">
        <v>218</v>
      </c>
      <c r="B208" s="68" t="s">
        <v>157</v>
      </c>
      <c r="C208" s="48">
        <v>0</v>
      </c>
      <c r="D208" s="20"/>
      <c r="E208" s="86">
        <f t="shared" si="57"/>
        <v>0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>
        <f t="shared" si="60"/>
        <v>0</v>
      </c>
      <c r="T208" s="20">
        <f t="shared" si="59"/>
        <v>0</v>
      </c>
      <c r="U208" s="71"/>
    </row>
    <row r="209" spans="1:21" ht="12.75" hidden="1" customHeight="1" x14ac:dyDescent="0.25">
      <c r="A209" s="63" t="s">
        <v>202</v>
      </c>
      <c r="B209" s="68" t="s">
        <v>422</v>
      </c>
      <c r="C209" s="48">
        <v>4350</v>
      </c>
      <c r="D209" s="20"/>
      <c r="E209" s="86">
        <f t="shared" si="57"/>
        <v>4350</v>
      </c>
      <c r="F209" s="20"/>
      <c r="G209" s="20"/>
      <c r="H209" s="20">
        <v>0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>
        <f t="shared" si="60"/>
        <v>0</v>
      </c>
      <c r="T209" s="20">
        <f t="shared" si="59"/>
        <v>-4350</v>
      </c>
      <c r="U209" s="71">
        <f t="shared" si="61"/>
        <v>0</v>
      </c>
    </row>
    <row r="210" spans="1:21" ht="12.75" hidden="1" customHeight="1" x14ac:dyDescent="0.25">
      <c r="A210" s="63" t="s">
        <v>409</v>
      </c>
      <c r="B210" s="68" t="s">
        <v>410</v>
      </c>
      <c r="C210" s="48">
        <v>14000</v>
      </c>
      <c r="D210" s="20"/>
      <c r="E210" s="86">
        <f t="shared" si="57"/>
        <v>14000</v>
      </c>
      <c r="F210" s="20"/>
      <c r="G210" s="20"/>
      <c r="H210" s="20">
        <v>0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>
        <f t="shared" si="60"/>
        <v>0</v>
      </c>
      <c r="T210" s="20">
        <f t="shared" si="59"/>
        <v>-14000</v>
      </c>
      <c r="U210" s="71">
        <f t="shared" si="61"/>
        <v>0</v>
      </c>
    </row>
    <row r="211" spans="1:21" ht="12.75" hidden="1" customHeight="1" x14ac:dyDescent="0.25">
      <c r="A211" s="63" t="s">
        <v>203</v>
      </c>
      <c r="B211" s="68" t="s">
        <v>159</v>
      </c>
      <c r="C211" s="20">
        <v>31740</v>
      </c>
      <c r="D211" s="20"/>
      <c r="E211" s="86">
        <f t="shared" si="57"/>
        <v>31740</v>
      </c>
      <c r="F211" s="20">
        <v>23872.13</v>
      </c>
      <c r="G211" s="20">
        <v>2928.1</v>
      </c>
      <c r="H211" s="20">
        <v>672.51</v>
      </c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>
        <f t="shared" si="60"/>
        <v>27472.739999999998</v>
      </c>
      <c r="T211" s="20">
        <f t="shared" si="59"/>
        <v>-4267.260000000002</v>
      </c>
      <c r="U211" s="71">
        <f t="shared" si="61"/>
        <v>0.8655557655954631</v>
      </c>
    </row>
    <row r="212" spans="1:21" ht="12.75" hidden="1" customHeight="1" x14ac:dyDescent="0.25">
      <c r="A212" s="63" t="s">
        <v>423</v>
      </c>
      <c r="B212" s="68" t="s">
        <v>424</v>
      </c>
      <c r="C212" s="20">
        <v>30000</v>
      </c>
      <c r="D212" s="20"/>
      <c r="E212" s="86">
        <f t="shared" si="57"/>
        <v>30000</v>
      </c>
      <c r="F212" s="20"/>
      <c r="G212" s="20"/>
      <c r="H212" s="20">
        <v>0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>
        <f t="shared" si="60"/>
        <v>0</v>
      </c>
      <c r="T212" s="20">
        <f t="shared" si="59"/>
        <v>-30000</v>
      </c>
      <c r="U212" s="71">
        <f t="shared" si="61"/>
        <v>0</v>
      </c>
    </row>
    <row r="213" spans="1:21" ht="12.75" hidden="1" customHeight="1" x14ac:dyDescent="0.25">
      <c r="A213" s="63" t="s">
        <v>204</v>
      </c>
      <c r="B213" s="8" t="s">
        <v>43</v>
      </c>
      <c r="C213" s="20">
        <v>17800</v>
      </c>
      <c r="D213" s="20"/>
      <c r="E213" s="86">
        <f t="shared" si="57"/>
        <v>17800</v>
      </c>
      <c r="F213" s="20">
        <v>793.2</v>
      </c>
      <c r="G213" s="20">
        <v>2209.1999999999998</v>
      </c>
      <c r="H213" s="20">
        <v>1802.99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f t="shared" si="60"/>
        <v>4805.3899999999994</v>
      </c>
      <c r="T213" s="20">
        <f t="shared" si="59"/>
        <v>-12994.61</v>
      </c>
      <c r="U213" s="71">
        <f t="shared" si="61"/>
        <v>0.2699657303370786</v>
      </c>
    </row>
    <row r="214" spans="1:21" ht="12.75" hidden="1" customHeight="1" x14ac:dyDescent="0.25">
      <c r="A214" s="63" t="s">
        <v>219</v>
      </c>
      <c r="B214" s="8" t="s">
        <v>152</v>
      </c>
      <c r="C214" s="20">
        <v>0</v>
      </c>
      <c r="D214" s="20"/>
      <c r="E214" s="86">
        <f t="shared" si="57"/>
        <v>0</v>
      </c>
      <c r="F214" s="20">
        <v>258</v>
      </c>
      <c r="G214" s="20">
        <v>-18</v>
      </c>
      <c r="H214" s="20">
        <v>5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>
        <f t="shared" si="60"/>
        <v>245</v>
      </c>
      <c r="T214" s="20">
        <f t="shared" si="59"/>
        <v>245</v>
      </c>
      <c r="U214" s="71" t="e">
        <f t="shared" si="61"/>
        <v>#DIV/0!</v>
      </c>
    </row>
    <row r="215" spans="1:21" ht="12.75" hidden="1" customHeight="1" x14ac:dyDescent="0.25">
      <c r="A215" s="61" t="s">
        <v>205</v>
      </c>
      <c r="B215" s="8" t="s">
        <v>44</v>
      </c>
      <c r="C215" s="20">
        <v>9000</v>
      </c>
      <c r="D215" s="20"/>
      <c r="E215" s="86">
        <f t="shared" si="57"/>
        <v>9000</v>
      </c>
      <c r="F215" s="20">
        <v>699.12</v>
      </c>
      <c r="G215" s="20">
        <v>974.62</v>
      </c>
      <c r="H215" s="20">
        <v>1060.1400000000001</v>
      </c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>
        <f t="shared" si="60"/>
        <v>2733.88</v>
      </c>
      <c r="T215" s="20">
        <f t="shared" si="59"/>
        <v>-6266.12</v>
      </c>
      <c r="U215" s="71">
        <f t="shared" si="61"/>
        <v>0.30376444444444445</v>
      </c>
    </row>
    <row r="216" spans="1:21" ht="12.75" hidden="1" customHeight="1" x14ac:dyDescent="0.25">
      <c r="A216" s="61" t="s">
        <v>417</v>
      </c>
      <c r="B216" s="8" t="s">
        <v>418</v>
      </c>
      <c r="C216" s="20">
        <v>450</v>
      </c>
      <c r="D216" s="20"/>
      <c r="E216" s="86">
        <f t="shared" si="57"/>
        <v>450</v>
      </c>
      <c r="F216" s="20"/>
      <c r="G216" s="20"/>
      <c r="H216" s="20">
        <v>0</v>
      </c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>
        <f t="shared" si="60"/>
        <v>0</v>
      </c>
      <c r="T216" s="20">
        <f t="shared" si="59"/>
        <v>-450</v>
      </c>
      <c r="U216" s="71">
        <f t="shared" si="61"/>
        <v>0</v>
      </c>
    </row>
    <row r="217" spans="1:21" s="14" customFormat="1" ht="12.75" hidden="1" customHeight="1" x14ac:dyDescent="0.3">
      <c r="A217" s="59"/>
      <c r="B217" s="76" t="s">
        <v>36</v>
      </c>
      <c r="C217" s="25">
        <f>SUM(C199:C216)</f>
        <v>827590</v>
      </c>
      <c r="D217" s="25">
        <f>SUM(D199:D215)</f>
        <v>0</v>
      </c>
      <c r="E217" s="25">
        <f>SUM(E199:E216)</f>
        <v>827590</v>
      </c>
      <c r="F217" s="25">
        <f t="shared" ref="F217:O217" si="62">SUM(F198:F216)</f>
        <v>104963.01</v>
      </c>
      <c r="G217" s="25">
        <f t="shared" si="62"/>
        <v>106223.96</v>
      </c>
      <c r="H217" s="25">
        <f t="shared" si="62"/>
        <v>101064.08</v>
      </c>
      <c r="I217" s="25">
        <f t="shared" si="62"/>
        <v>0</v>
      </c>
      <c r="J217" s="25">
        <f t="shared" si="62"/>
        <v>0</v>
      </c>
      <c r="K217" s="25">
        <f t="shared" si="62"/>
        <v>0</v>
      </c>
      <c r="L217" s="25">
        <f t="shared" si="62"/>
        <v>0</v>
      </c>
      <c r="M217" s="25">
        <f t="shared" si="62"/>
        <v>0</v>
      </c>
      <c r="N217" s="25">
        <f t="shared" si="62"/>
        <v>0</v>
      </c>
      <c r="O217" s="25">
        <f t="shared" si="62"/>
        <v>0</v>
      </c>
      <c r="P217" s="25">
        <f>SUM(P198:P215)</f>
        <v>0</v>
      </c>
      <c r="Q217" s="25">
        <f>SUM(Q199:Q216)</f>
        <v>0</v>
      </c>
      <c r="R217" s="25">
        <f>SUM(R199:R216)</f>
        <v>0</v>
      </c>
      <c r="S217" s="25">
        <f>SUM(S198:S216)</f>
        <v>312251.05</v>
      </c>
      <c r="T217" s="25">
        <f>SUM(T198:T216)</f>
        <v>-515338.95</v>
      </c>
      <c r="U217" s="89">
        <f t="shared" si="61"/>
        <v>0.37730162278422891</v>
      </c>
    </row>
    <row r="218" spans="1:21" ht="12.75" hidden="1" customHeight="1" x14ac:dyDescent="0.25">
      <c r="A218" s="61" t="s">
        <v>220</v>
      </c>
      <c r="B218" s="8" t="s">
        <v>113</v>
      </c>
      <c r="C218" s="21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>
        <f t="shared" ref="S218" si="63">SUM(F218:Q218)</f>
        <v>0</v>
      </c>
      <c r="T218" s="20">
        <f t="shared" ref="T218" si="64">SUM(S218-E218)</f>
        <v>0</v>
      </c>
      <c r="U218" s="71"/>
    </row>
    <row r="219" spans="1:21" s="14" customFormat="1" ht="12.75" hidden="1" customHeight="1" x14ac:dyDescent="0.3">
      <c r="A219" s="59"/>
      <c r="B219" s="19" t="s">
        <v>68</v>
      </c>
      <c r="C219" s="25">
        <f>SUM(C217:C217)</f>
        <v>827590</v>
      </c>
      <c r="D219" s="25">
        <f>SUM(D217:D217)</f>
        <v>0</v>
      </c>
      <c r="E219" s="25">
        <f>SUM(E217:E217)</f>
        <v>827590</v>
      </c>
      <c r="F219" s="25">
        <f t="shared" ref="F219:S219" si="65">SUM(F217:F218)</f>
        <v>104963.01</v>
      </c>
      <c r="G219" s="25">
        <f t="shared" si="65"/>
        <v>106223.96</v>
      </c>
      <c r="H219" s="25">
        <f t="shared" si="65"/>
        <v>101064.08</v>
      </c>
      <c r="I219" s="25">
        <f t="shared" si="65"/>
        <v>0</v>
      </c>
      <c r="J219" s="25">
        <f t="shared" si="65"/>
        <v>0</v>
      </c>
      <c r="K219" s="25">
        <f t="shared" si="65"/>
        <v>0</v>
      </c>
      <c r="L219" s="25">
        <f t="shared" si="65"/>
        <v>0</v>
      </c>
      <c r="M219" s="25">
        <f t="shared" si="65"/>
        <v>0</v>
      </c>
      <c r="N219" s="25">
        <f t="shared" si="65"/>
        <v>0</v>
      </c>
      <c r="O219" s="25">
        <f t="shared" si="65"/>
        <v>0</v>
      </c>
      <c r="P219" s="25">
        <f t="shared" si="65"/>
        <v>0</v>
      </c>
      <c r="Q219" s="25">
        <f t="shared" si="65"/>
        <v>0</v>
      </c>
      <c r="R219" s="25">
        <f t="shared" si="65"/>
        <v>0</v>
      </c>
      <c r="S219" s="25">
        <f t="shared" si="65"/>
        <v>312251.05</v>
      </c>
      <c r="T219" s="25">
        <f>SUM(S219-E219)</f>
        <v>-515338.95</v>
      </c>
      <c r="U219" s="89">
        <f t="shared" ref="U219" si="66">S219/E219</f>
        <v>0.37730162278422891</v>
      </c>
    </row>
    <row r="220" spans="1:21" ht="12.75" hidden="1" customHeight="1" x14ac:dyDescent="0.3">
      <c r="C220" s="10"/>
      <c r="E220" s="29" t="s">
        <v>549</v>
      </c>
      <c r="F220" s="98">
        <v>92039.51999999999</v>
      </c>
      <c r="G220" s="98">
        <v>110450.67</v>
      </c>
      <c r="H220" s="98">
        <v>101006.08</v>
      </c>
      <c r="I220" s="98">
        <v>50969.299999999996</v>
      </c>
      <c r="J220" s="98">
        <v>18224.809999999998</v>
      </c>
      <c r="K220" s="98">
        <v>14527.27</v>
      </c>
      <c r="L220" s="98">
        <v>15341.76</v>
      </c>
      <c r="M220" s="98">
        <v>13790.16</v>
      </c>
      <c r="N220" s="98">
        <v>15544.39</v>
      </c>
      <c r="O220" s="98">
        <v>17614.080000000002</v>
      </c>
      <c r="P220" s="98">
        <v>25694.15</v>
      </c>
      <c r="Q220" s="98">
        <v>105021.8</v>
      </c>
      <c r="R220" s="98"/>
      <c r="S220" s="100">
        <f>SUM(F220:G220)</f>
        <v>202490.19</v>
      </c>
      <c r="T220" s="26"/>
    </row>
    <row r="221" spans="1:21" ht="12.75" hidden="1" customHeight="1" x14ac:dyDescent="0.25">
      <c r="C221" s="1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1" ht="12.75" hidden="1" customHeight="1" x14ac:dyDescent="0.25">
      <c r="C222" s="1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1" s="14" customFormat="1" ht="12.75" hidden="1" customHeight="1" x14ac:dyDescent="0.3">
      <c r="A223" s="59"/>
      <c r="B223" s="15"/>
      <c r="C223" s="6">
        <v>2025</v>
      </c>
      <c r="D223" s="77" t="s">
        <v>70</v>
      </c>
      <c r="E223" s="44" t="s">
        <v>60</v>
      </c>
      <c r="F223" s="44" t="s">
        <v>62</v>
      </c>
      <c r="G223" s="36" t="s">
        <v>96</v>
      </c>
      <c r="H223" s="36" t="s">
        <v>97</v>
      </c>
      <c r="I223" s="36" t="s">
        <v>98</v>
      </c>
      <c r="J223" s="36" t="s">
        <v>100</v>
      </c>
      <c r="K223" s="36" t="s">
        <v>101</v>
      </c>
      <c r="L223" s="36" t="s">
        <v>102</v>
      </c>
      <c r="M223" s="36" t="s">
        <v>103</v>
      </c>
      <c r="N223" s="36" t="s">
        <v>104</v>
      </c>
      <c r="O223" s="36" t="s">
        <v>105</v>
      </c>
      <c r="P223" s="36" t="s">
        <v>106</v>
      </c>
      <c r="Q223" s="36" t="s">
        <v>107</v>
      </c>
      <c r="R223" s="44" t="s">
        <v>449</v>
      </c>
      <c r="S223" s="44" t="s">
        <v>58</v>
      </c>
      <c r="T223" s="44" t="s">
        <v>64</v>
      </c>
      <c r="U223" s="112" t="s">
        <v>66</v>
      </c>
    </row>
    <row r="224" spans="1:21" s="14" customFormat="1" ht="12.75" hidden="1" customHeight="1" x14ac:dyDescent="0.3">
      <c r="A224" s="60" t="s">
        <v>142</v>
      </c>
      <c r="B224" s="70" t="s">
        <v>504</v>
      </c>
      <c r="C224" s="35" t="s">
        <v>57</v>
      </c>
      <c r="D224" s="78" t="s">
        <v>59</v>
      </c>
      <c r="E224" s="45" t="s">
        <v>61</v>
      </c>
      <c r="F224" s="45" t="s">
        <v>63</v>
      </c>
      <c r="G224" s="37" t="s">
        <v>63</v>
      </c>
      <c r="H224" s="37" t="s">
        <v>63</v>
      </c>
      <c r="I224" s="37" t="s">
        <v>63</v>
      </c>
      <c r="J224" s="37" t="s">
        <v>63</v>
      </c>
      <c r="K224" s="37" t="s">
        <v>63</v>
      </c>
      <c r="L224" s="37" t="s">
        <v>63</v>
      </c>
      <c r="M224" s="37" t="s">
        <v>63</v>
      </c>
      <c r="N224" s="37" t="s">
        <v>63</v>
      </c>
      <c r="O224" s="37" t="s">
        <v>63</v>
      </c>
      <c r="P224" s="37" t="s">
        <v>63</v>
      </c>
      <c r="Q224" s="37" t="s">
        <v>63</v>
      </c>
      <c r="R224" s="45" t="s">
        <v>450</v>
      </c>
      <c r="S224" s="45" t="s">
        <v>15</v>
      </c>
      <c r="T224" s="45" t="s">
        <v>65</v>
      </c>
      <c r="U224" s="113" t="s">
        <v>67</v>
      </c>
    </row>
    <row r="225" spans="1:21" hidden="1" x14ac:dyDescent="0.25">
      <c r="A225" s="61" t="s">
        <v>298</v>
      </c>
      <c r="B225" s="8" t="s">
        <v>500</v>
      </c>
      <c r="C225" s="48">
        <v>12000</v>
      </c>
      <c r="D225" s="20"/>
      <c r="E225" s="75">
        <f t="shared" ref="E225:E249" si="67">SUM(C225:D225)</f>
        <v>12000</v>
      </c>
      <c r="F225" s="20">
        <v>307.33999999999997</v>
      </c>
      <c r="G225" s="20">
        <v>604.72</v>
      </c>
      <c r="H225" s="20">
        <v>221.27</v>
      </c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>
        <f t="shared" ref="S225:S249" si="68">SUM(F225:R225)</f>
        <v>1133.33</v>
      </c>
      <c r="T225" s="20">
        <f t="shared" ref="T225:T249" si="69">SUM(S225-E225)</f>
        <v>-10866.67</v>
      </c>
      <c r="U225" s="71">
        <f t="shared" ref="U225:U250" si="70">S225/E225</f>
        <v>9.4444166666666662E-2</v>
      </c>
    </row>
    <row r="226" spans="1:21" hidden="1" x14ac:dyDescent="0.25">
      <c r="A226" s="61" t="s">
        <v>404</v>
      </c>
      <c r="B226" s="8" t="s">
        <v>501</v>
      </c>
      <c r="C226" s="48">
        <v>2400</v>
      </c>
      <c r="D226" s="20"/>
      <c r="E226" s="75">
        <f t="shared" si="67"/>
        <v>2400</v>
      </c>
      <c r="F226" s="20">
        <v>5.74</v>
      </c>
      <c r="G226" s="20">
        <v>84.55</v>
      </c>
      <c r="H226" s="20">
        <v>110.34</v>
      </c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>
        <f t="shared" si="68"/>
        <v>200.63</v>
      </c>
      <c r="T226" s="20">
        <f t="shared" si="69"/>
        <v>-2199.37</v>
      </c>
      <c r="U226" s="71">
        <f t="shared" si="70"/>
        <v>8.3595833333333328E-2</v>
      </c>
    </row>
    <row r="227" spans="1:21" ht="12.75" hidden="1" customHeight="1" x14ac:dyDescent="0.25">
      <c r="A227" s="61" t="s">
        <v>153</v>
      </c>
      <c r="B227" s="8" t="s">
        <v>192</v>
      </c>
      <c r="C227" s="48">
        <v>0</v>
      </c>
      <c r="D227" s="20"/>
      <c r="E227" s="75">
        <f t="shared" si="67"/>
        <v>0</v>
      </c>
      <c r="F227" s="20">
        <v>-9.2799999999999994</v>
      </c>
      <c r="G227" s="20">
        <v>16.57</v>
      </c>
      <c r="H227" s="20">
        <v>-3.58</v>
      </c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>
        <f t="shared" si="68"/>
        <v>3.7100000000000009</v>
      </c>
      <c r="T227" s="20">
        <f t="shared" si="69"/>
        <v>3.7100000000000009</v>
      </c>
      <c r="U227" s="71">
        <v>0</v>
      </c>
    </row>
    <row r="228" spans="1:21" ht="12.75" hidden="1" customHeight="1" x14ac:dyDescent="0.25">
      <c r="A228" s="61" t="s">
        <v>154</v>
      </c>
      <c r="B228" s="8" t="s">
        <v>465</v>
      </c>
      <c r="C228" s="48">
        <v>14000</v>
      </c>
      <c r="D228" s="20"/>
      <c r="E228" s="75">
        <f t="shared" si="67"/>
        <v>14000</v>
      </c>
      <c r="F228" s="20">
        <v>2145.34</v>
      </c>
      <c r="G228" s="20">
        <v>2481.77</v>
      </c>
      <c r="H228" s="20">
        <v>-16.82</v>
      </c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>
        <f t="shared" si="68"/>
        <v>4610.2900000000009</v>
      </c>
      <c r="T228" s="20">
        <f t="shared" si="69"/>
        <v>-9389.7099999999991</v>
      </c>
      <c r="U228" s="71">
        <f t="shared" si="70"/>
        <v>0.32930642857142861</v>
      </c>
    </row>
    <row r="229" spans="1:21" ht="12.75" hidden="1" customHeight="1" x14ac:dyDescent="0.25">
      <c r="A229" s="61" t="s">
        <v>299</v>
      </c>
      <c r="B229" s="8" t="s">
        <v>502</v>
      </c>
      <c r="C229" s="48">
        <v>250</v>
      </c>
      <c r="D229" s="20"/>
      <c r="E229" s="75">
        <f t="shared" si="67"/>
        <v>250</v>
      </c>
      <c r="F229" s="20">
        <v>73</v>
      </c>
      <c r="G229" s="20"/>
      <c r="H229" s="20">
        <v>2566.19</v>
      </c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>
        <f t="shared" si="68"/>
        <v>2639.19</v>
      </c>
      <c r="T229" s="20">
        <f t="shared" si="69"/>
        <v>2389.19</v>
      </c>
      <c r="U229" s="71">
        <f t="shared" si="70"/>
        <v>10.556760000000001</v>
      </c>
    </row>
    <row r="230" spans="1:21" ht="12.75" hidden="1" customHeight="1" x14ac:dyDescent="0.25">
      <c r="A230" s="61" t="s">
        <v>550</v>
      </c>
      <c r="B230" s="8" t="s">
        <v>551</v>
      </c>
      <c r="C230" s="48">
        <v>0</v>
      </c>
      <c r="D230" s="20"/>
      <c r="E230" s="75">
        <f t="shared" si="67"/>
        <v>0</v>
      </c>
      <c r="F230" s="20"/>
      <c r="G230" s="20">
        <v>175</v>
      </c>
      <c r="H230" s="20">
        <v>0</v>
      </c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>
        <f t="shared" ref="S230" si="71">SUM(F230:R230)</f>
        <v>175</v>
      </c>
      <c r="T230" s="20">
        <f t="shared" si="69"/>
        <v>175</v>
      </c>
      <c r="U230" s="71">
        <v>0</v>
      </c>
    </row>
    <row r="231" spans="1:21" ht="12.75" hidden="1" customHeight="1" x14ac:dyDescent="0.25">
      <c r="A231" s="61" t="s">
        <v>300</v>
      </c>
      <c r="B231" s="8" t="s">
        <v>171</v>
      </c>
      <c r="C231" s="48">
        <v>0</v>
      </c>
      <c r="D231" s="20"/>
      <c r="E231" s="75">
        <f t="shared" si="67"/>
        <v>0</v>
      </c>
      <c r="F231" s="20"/>
      <c r="G231" s="20"/>
      <c r="H231" s="20">
        <v>0</v>
      </c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>
        <f t="shared" si="68"/>
        <v>0</v>
      </c>
      <c r="T231" s="20">
        <f t="shared" si="69"/>
        <v>0</v>
      </c>
      <c r="U231" s="71">
        <v>0</v>
      </c>
    </row>
    <row r="232" spans="1:21" ht="12.75" hidden="1" customHeight="1" x14ac:dyDescent="0.25">
      <c r="A232" s="61" t="s">
        <v>301</v>
      </c>
      <c r="B232" s="8" t="s">
        <v>172</v>
      </c>
      <c r="C232" s="48">
        <v>60000</v>
      </c>
      <c r="D232" s="20"/>
      <c r="E232" s="75">
        <f t="shared" si="67"/>
        <v>60000</v>
      </c>
      <c r="F232" s="20">
        <v>4759.33</v>
      </c>
      <c r="G232" s="20">
        <v>5149.88</v>
      </c>
      <c r="H232" s="20">
        <v>5489.33</v>
      </c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>
        <f t="shared" si="68"/>
        <v>15398.539999999999</v>
      </c>
      <c r="T232" s="20">
        <f t="shared" si="69"/>
        <v>-44601.46</v>
      </c>
      <c r="U232" s="71">
        <f t="shared" si="70"/>
        <v>0.25664233333333331</v>
      </c>
    </row>
    <row r="233" spans="1:21" ht="12.75" hidden="1" customHeight="1" x14ac:dyDescent="0.25">
      <c r="A233" s="61" t="s">
        <v>302</v>
      </c>
      <c r="B233" s="8" t="s">
        <v>173</v>
      </c>
      <c r="C233" s="51">
        <v>12000</v>
      </c>
      <c r="D233" s="20"/>
      <c r="E233" s="75">
        <f t="shared" si="67"/>
        <v>12000</v>
      </c>
      <c r="F233" s="20">
        <v>1492.34</v>
      </c>
      <c r="G233" s="20">
        <v>1341.31</v>
      </c>
      <c r="H233" s="20">
        <v>0</v>
      </c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>
        <f t="shared" si="68"/>
        <v>2833.6499999999996</v>
      </c>
      <c r="T233" s="20">
        <f t="shared" si="69"/>
        <v>-9166.35</v>
      </c>
      <c r="U233" s="71">
        <f t="shared" si="70"/>
        <v>0.23613749999999997</v>
      </c>
    </row>
    <row r="234" spans="1:21" ht="12.75" hidden="1" customHeight="1" x14ac:dyDescent="0.25">
      <c r="A234" s="61" t="s">
        <v>303</v>
      </c>
      <c r="B234" s="8" t="s">
        <v>69</v>
      </c>
      <c r="C234" s="48">
        <v>6000</v>
      </c>
      <c r="D234" s="20"/>
      <c r="E234" s="75">
        <f t="shared" si="67"/>
        <v>6000</v>
      </c>
      <c r="F234" s="20">
        <v>528.82000000000005</v>
      </c>
      <c r="G234" s="20">
        <v>-603.53</v>
      </c>
      <c r="H234" s="20">
        <v>11.4</v>
      </c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>
        <f t="shared" si="68"/>
        <v>-63.309999999999924</v>
      </c>
      <c r="T234" s="20">
        <f t="shared" si="69"/>
        <v>-6063.3099999999995</v>
      </c>
      <c r="U234" s="71">
        <f t="shared" si="70"/>
        <v>-1.0551666666666654E-2</v>
      </c>
    </row>
    <row r="235" spans="1:21" ht="12.75" hidden="1" customHeight="1" x14ac:dyDescent="0.25">
      <c r="A235" s="61" t="s">
        <v>304</v>
      </c>
      <c r="B235" s="8" t="s">
        <v>8</v>
      </c>
      <c r="C235" s="48">
        <v>8000</v>
      </c>
      <c r="D235" s="20"/>
      <c r="E235" s="75">
        <f t="shared" si="67"/>
        <v>8000</v>
      </c>
      <c r="F235" s="20">
        <v>438.48</v>
      </c>
      <c r="G235" s="20">
        <v>653.38</v>
      </c>
      <c r="H235" s="20">
        <v>111.74</v>
      </c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>
        <f t="shared" si="68"/>
        <v>1203.6000000000001</v>
      </c>
      <c r="T235" s="20">
        <f t="shared" si="69"/>
        <v>-6796.4</v>
      </c>
      <c r="U235" s="71">
        <f t="shared" si="70"/>
        <v>0.15045000000000003</v>
      </c>
    </row>
    <row r="236" spans="1:21" ht="12.75" hidden="1" customHeight="1" x14ac:dyDescent="0.25">
      <c r="A236" s="61" t="s">
        <v>305</v>
      </c>
      <c r="B236" s="8" t="s">
        <v>92</v>
      </c>
      <c r="C236" s="48">
        <v>75</v>
      </c>
      <c r="D236" s="20"/>
      <c r="E236" s="75">
        <f t="shared" si="67"/>
        <v>75</v>
      </c>
      <c r="F236" s="20"/>
      <c r="G236" s="20"/>
      <c r="H236" s="20">
        <v>0</v>
      </c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>
        <f t="shared" si="68"/>
        <v>0</v>
      </c>
      <c r="T236" s="20">
        <f t="shared" si="69"/>
        <v>-75</v>
      </c>
      <c r="U236" s="71"/>
    </row>
    <row r="237" spans="1:21" ht="12.75" hidden="1" customHeight="1" x14ac:dyDescent="0.25">
      <c r="A237" s="61" t="s">
        <v>306</v>
      </c>
      <c r="B237" s="8" t="s">
        <v>499</v>
      </c>
      <c r="C237" s="48">
        <v>10000</v>
      </c>
      <c r="D237" s="20"/>
      <c r="E237" s="75">
        <f t="shared" si="67"/>
        <v>10000</v>
      </c>
      <c r="F237" s="20">
        <v>176.76</v>
      </c>
      <c r="G237" s="20">
        <v>817.67</v>
      </c>
      <c r="H237" s="20">
        <v>1036.93</v>
      </c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>
        <f t="shared" si="68"/>
        <v>2031.3600000000001</v>
      </c>
      <c r="T237" s="20">
        <f t="shared" si="69"/>
        <v>-7968.6399999999994</v>
      </c>
      <c r="U237" s="71">
        <f t="shared" si="70"/>
        <v>0.20313600000000001</v>
      </c>
    </row>
    <row r="238" spans="1:21" ht="12.75" hidden="1" customHeight="1" x14ac:dyDescent="0.25">
      <c r="A238" s="61" t="s">
        <v>377</v>
      </c>
      <c r="B238" s="8" t="s">
        <v>498</v>
      </c>
      <c r="C238" s="48">
        <v>100</v>
      </c>
      <c r="D238" s="20"/>
      <c r="E238" s="75">
        <f t="shared" si="67"/>
        <v>100</v>
      </c>
      <c r="F238" s="20"/>
      <c r="G238" s="20"/>
      <c r="H238" s="20">
        <v>84.74</v>
      </c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>
        <f t="shared" si="68"/>
        <v>84.74</v>
      </c>
      <c r="T238" s="20">
        <f t="shared" si="69"/>
        <v>-15.260000000000005</v>
      </c>
      <c r="U238" s="71">
        <f t="shared" si="70"/>
        <v>0.84739999999999993</v>
      </c>
    </row>
    <row r="239" spans="1:21" ht="12.75" hidden="1" customHeight="1" x14ac:dyDescent="0.25">
      <c r="A239" s="61" t="s">
        <v>307</v>
      </c>
      <c r="B239" s="8" t="s">
        <v>19</v>
      </c>
      <c r="C239" s="48">
        <v>5200</v>
      </c>
      <c r="D239" s="20"/>
      <c r="E239" s="75">
        <f t="shared" si="67"/>
        <v>5200</v>
      </c>
      <c r="F239" s="20">
        <v>357.07</v>
      </c>
      <c r="G239" s="20"/>
      <c r="H239" s="20">
        <v>690.68</v>
      </c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>
        <f t="shared" si="68"/>
        <v>1047.75</v>
      </c>
      <c r="T239" s="20">
        <f t="shared" si="69"/>
        <v>-4152.25</v>
      </c>
      <c r="U239" s="71">
        <f t="shared" si="70"/>
        <v>0.20149038461538463</v>
      </c>
    </row>
    <row r="240" spans="1:21" ht="12.75" hidden="1" customHeight="1" x14ac:dyDescent="0.25">
      <c r="A240" s="61" t="s">
        <v>438</v>
      </c>
      <c r="B240" s="8" t="s">
        <v>182</v>
      </c>
      <c r="C240" s="48">
        <v>1200</v>
      </c>
      <c r="D240" s="20"/>
      <c r="E240" s="75">
        <f t="shared" si="67"/>
        <v>1200</v>
      </c>
      <c r="F240" s="20"/>
      <c r="G240" s="20"/>
      <c r="H240" s="20">
        <v>0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f t="shared" si="68"/>
        <v>0</v>
      </c>
      <c r="T240" s="20">
        <f t="shared" si="69"/>
        <v>-1200</v>
      </c>
      <c r="U240" s="71">
        <f t="shared" si="70"/>
        <v>0</v>
      </c>
    </row>
    <row r="241" spans="1:21" ht="12.75" hidden="1" customHeight="1" x14ac:dyDescent="0.25">
      <c r="A241" s="61" t="s">
        <v>308</v>
      </c>
      <c r="B241" s="8" t="s">
        <v>183</v>
      </c>
      <c r="C241" s="48">
        <v>2500</v>
      </c>
      <c r="D241" s="20"/>
      <c r="E241" s="75">
        <f t="shared" si="67"/>
        <v>2500</v>
      </c>
      <c r="F241" s="20"/>
      <c r="G241" s="20"/>
      <c r="H241" s="20">
        <v>0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>
        <f t="shared" si="68"/>
        <v>0</v>
      </c>
      <c r="T241" s="20">
        <f t="shared" si="69"/>
        <v>-2500</v>
      </c>
      <c r="U241" s="71">
        <f t="shared" si="70"/>
        <v>0</v>
      </c>
    </row>
    <row r="242" spans="1:21" ht="12.75" hidden="1" customHeight="1" x14ac:dyDescent="0.25">
      <c r="A242" s="61" t="s">
        <v>309</v>
      </c>
      <c r="B242" s="8" t="s">
        <v>188</v>
      </c>
      <c r="C242" s="51">
        <v>94000</v>
      </c>
      <c r="D242" s="20"/>
      <c r="E242" s="75">
        <f t="shared" si="67"/>
        <v>94000</v>
      </c>
      <c r="F242" s="20">
        <v>11263</v>
      </c>
      <c r="G242" s="20">
        <v>8119.75</v>
      </c>
      <c r="H242" s="20">
        <v>7765.75</v>
      </c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>
        <f t="shared" si="68"/>
        <v>27148.5</v>
      </c>
      <c r="T242" s="20">
        <f t="shared" si="69"/>
        <v>-66851.5</v>
      </c>
      <c r="U242" s="71">
        <f t="shared" si="70"/>
        <v>0.28881382978723402</v>
      </c>
    </row>
    <row r="243" spans="1:21" ht="12.75" hidden="1" customHeight="1" x14ac:dyDescent="0.25">
      <c r="A243" s="61" t="s">
        <v>310</v>
      </c>
      <c r="B243" s="8" t="s">
        <v>45</v>
      </c>
      <c r="C243" s="48">
        <v>3000</v>
      </c>
      <c r="D243" s="20"/>
      <c r="E243" s="75">
        <f t="shared" si="67"/>
        <v>3000</v>
      </c>
      <c r="F243" s="20">
        <v>228.84</v>
      </c>
      <c r="G243" s="20">
        <v>320.68</v>
      </c>
      <c r="H243" s="20">
        <v>288.74</v>
      </c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>
        <f t="shared" si="68"/>
        <v>838.26</v>
      </c>
      <c r="T243" s="20">
        <f t="shared" si="69"/>
        <v>-2161.7399999999998</v>
      </c>
      <c r="U243" s="71">
        <f t="shared" si="70"/>
        <v>0.27942</v>
      </c>
    </row>
    <row r="244" spans="1:21" ht="12.75" hidden="1" customHeight="1" x14ac:dyDescent="0.25">
      <c r="A244" s="61" t="s">
        <v>311</v>
      </c>
      <c r="B244" s="8" t="s">
        <v>11</v>
      </c>
      <c r="C244" s="48">
        <v>2000</v>
      </c>
      <c r="D244" s="20"/>
      <c r="E244" s="75">
        <f t="shared" si="67"/>
        <v>2000</v>
      </c>
      <c r="F244" s="20">
        <v>377.63</v>
      </c>
      <c r="G244" s="20">
        <v>30.98</v>
      </c>
      <c r="H244" s="20">
        <v>116.33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>
        <f t="shared" si="68"/>
        <v>524.94000000000005</v>
      </c>
      <c r="T244" s="20">
        <f t="shared" si="69"/>
        <v>-1475.06</v>
      </c>
      <c r="U244" s="71">
        <f t="shared" si="70"/>
        <v>0.26247000000000004</v>
      </c>
    </row>
    <row r="245" spans="1:21" ht="12.75" hidden="1" customHeight="1" x14ac:dyDescent="0.25">
      <c r="A245" s="61" t="s">
        <v>312</v>
      </c>
      <c r="B245" s="8" t="s">
        <v>126</v>
      </c>
      <c r="C245" s="48">
        <v>17400</v>
      </c>
      <c r="D245" s="20"/>
      <c r="E245" s="75">
        <f t="shared" si="67"/>
        <v>17400</v>
      </c>
      <c r="F245" s="20">
        <v>2314.89</v>
      </c>
      <c r="G245" s="20">
        <v>1583.58</v>
      </c>
      <c r="H245" s="20">
        <v>1510.57</v>
      </c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>
        <f t="shared" si="68"/>
        <v>5409.04</v>
      </c>
      <c r="T245" s="20">
        <f t="shared" si="69"/>
        <v>-11990.96</v>
      </c>
      <c r="U245" s="71">
        <f t="shared" si="70"/>
        <v>0.31086436781609195</v>
      </c>
    </row>
    <row r="246" spans="1:21" ht="12.75" hidden="1" customHeight="1" x14ac:dyDescent="0.25">
      <c r="A246" s="61" t="s">
        <v>313</v>
      </c>
      <c r="B246" s="8" t="s">
        <v>46</v>
      </c>
      <c r="C246" s="48">
        <v>1000</v>
      </c>
      <c r="D246" s="20"/>
      <c r="E246" s="75">
        <f t="shared" si="67"/>
        <v>1000</v>
      </c>
      <c r="F246" s="20"/>
      <c r="G246" s="20"/>
      <c r="H246" s="20">
        <v>0</v>
      </c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>
        <f t="shared" si="68"/>
        <v>0</v>
      </c>
      <c r="T246" s="20">
        <f t="shared" si="69"/>
        <v>-1000</v>
      </c>
      <c r="U246" s="71">
        <f t="shared" si="70"/>
        <v>0</v>
      </c>
    </row>
    <row r="247" spans="1:21" ht="12.75" hidden="1" customHeight="1" x14ac:dyDescent="0.25">
      <c r="A247" s="63" t="s">
        <v>314</v>
      </c>
      <c r="B247" s="8" t="s">
        <v>13</v>
      </c>
      <c r="C247" s="20">
        <v>1200</v>
      </c>
      <c r="D247" s="20"/>
      <c r="E247" s="75">
        <f t="shared" si="67"/>
        <v>1200</v>
      </c>
      <c r="F247" s="20">
        <v>86.07</v>
      </c>
      <c r="G247" s="20">
        <v>86.12</v>
      </c>
      <c r="H247" s="20">
        <v>86.07</v>
      </c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>
        <f t="shared" si="68"/>
        <v>258.26</v>
      </c>
      <c r="T247" s="20">
        <f t="shared" si="69"/>
        <v>-941.74</v>
      </c>
      <c r="U247" s="71">
        <f t="shared" si="70"/>
        <v>0.21521666666666667</v>
      </c>
    </row>
    <row r="248" spans="1:21" ht="12.75" hidden="1" customHeight="1" x14ac:dyDescent="0.25">
      <c r="A248" s="63" t="s">
        <v>408</v>
      </c>
      <c r="B248" s="8" t="s">
        <v>89</v>
      </c>
      <c r="C248" s="20">
        <v>500</v>
      </c>
      <c r="D248" s="20"/>
      <c r="E248" s="75">
        <f t="shared" si="67"/>
        <v>500</v>
      </c>
      <c r="F248" s="20"/>
      <c r="G248" s="20"/>
      <c r="H248" s="20">
        <v>0</v>
      </c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>
        <f t="shared" si="68"/>
        <v>0</v>
      </c>
      <c r="T248" s="20">
        <f t="shared" si="69"/>
        <v>-500</v>
      </c>
      <c r="U248" s="71">
        <f t="shared" si="70"/>
        <v>0</v>
      </c>
    </row>
    <row r="249" spans="1:21" ht="12.75" hidden="1" customHeight="1" x14ac:dyDescent="0.25">
      <c r="A249" s="63" t="s">
        <v>315</v>
      </c>
      <c r="B249" s="8" t="s">
        <v>33</v>
      </c>
      <c r="C249" s="20">
        <v>500</v>
      </c>
      <c r="D249" s="20"/>
      <c r="E249" s="75">
        <f t="shared" si="67"/>
        <v>500</v>
      </c>
      <c r="F249" s="20">
        <v>27.35</v>
      </c>
      <c r="G249" s="20">
        <v>28.45</v>
      </c>
      <c r="H249" s="20">
        <v>28.45</v>
      </c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>
        <f t="shared" si="68"/>
        <v>84.25</v>
      </c>
      <c r="T249" s="20">
        <f t="shared" si="69"/>
        <v>-415.75</v>
      </c>
      <c r="U249" s="71">
        <f t="shared" si="70"/>
        <v>0.16850000000000001</v>
      </c>
    </row>
    <row r="250" spans="1:21" s="14" customFormat="1" ht="12.75" hidden="1" customHeight="1" x14ac:dyDescent="0.3">
      <c r="A250" s="59"/>
      <c r="B250" s="19" t="s">
        <v>87</v>
      </c>
      <c r="C250" s="25">
        <f t="shared" ref="C250:T250" si="72">SUM(C225:C249)</f>
        <v>253325</v>
      </c>
      <c r="D250" s="25">
        <f t="shared" si="72"/>
        <v>0</v>
      </c>
      <c r="E250" s="25">
        <f t="shared" si="72"/>
        <v>253325</v>
      </c>
      <c r="F250" s="25">
        <f t="shared" si="72"/>
        <v>24572.719999999998</v>
      </c>
      <c r="G250" s="25">
        <f t="shared" si="72"/>
        <v>20890.879999999997</v>
      </c>
      <c r="H250" s="25">
        <f t="shared" si="72"/>
        <v>20098.130000000005</v>
      </c>
      <c r="I250" s="25">
        <f t="shared" si="72"/>
        <v>0</v>
      </c>
      <c r="J250" s="25">
        <f t="shared" si="72"/>
        <v>0</v>
      </c>
      <c r="K250" s="25">
        <f t="shared" si="72"/>
        <v>0</v>
      </c>
      <c r="L250" s="25">
        <f t="shared" si="72"/>
        <v>0</v>
      </c>
      <c r="M250" s="25">
        <f t="shared" si="72"/>
        <v>0</v>
      </c>
      <c r="N250" s="25">
        <f t="shared" si="72"/>
        <v>0</v>
      </c>
      <c r="O250" s="25">
        <f t="shared" si="72"/>
        <v>0</v>
      </c>
      <c r="P250" s="25">
        <f t="shared" si="72"/>
        <v>0</v>
      </c>
      <c r="Q250" s="25">
        <f t="shared" si="72"/>
        <v>0</v>
      </c>
      <c r="R250" s="25">
        <f t="shared" si="72"/>
        <v>0</v>
      </c>
      <c r="S250" s="25">
        <f t="shared" si="72"/>
        <v>65561.73000000001</v>
      </c>
      <c r="T250" s="25">
        <f t="shared" si="72"/>
        <v>-187763.26999999996</v>
      </c>
      <c r="U250" s="89">
        <f t="shared" si="70"/>
        <v>0.25880481594789306</v>
      </c>
    </row>
    <row r="251" spans="1:21" ht="12.75" hidden="1" customHeight="1" x14ac:dyDescent="0.3">
      <c r="B251" s="3"/>
      <c r="C251" s="10"/>
      <c r="E251" s="29" t="s">
        <v>549</v>
      </c>
      <c r="F251" s="29">
        <v>17452.75</v>
      </c>
      <c r="G251" s="29">
        <v>19150.57</v>
      </c>
      <c r="H251" s="29">
        <v>36451.659999999982</v>
      </c>
      <c r="I251" s="29">
        <v>19888.939999999995</v>
      </c>
      <c r="J251" s="29">
        <v>16947.359999999997</v>
      </c>
      <c r="K251" s="29">
        <v>9843.5</v>
      </c>
      <c r="L251" s="29">
        <v>19634.73</v>
      </c>
      <c r="M251" s="29">
        <v>16357.990000000002</v>
      </c>
      <c r="N251" s="29">
        <v>13947.86</v>
      </c>
      <c r="O251" s="29">
        <v>16546.259999999998</v>
      </c>
      <c r="P251" s="29">
        <v>13251.69</v>
      </c>
      <c r="Q251" s="29">
        <v>24835.83</v>
      </c>
      <c r="R251" s="29">
        <v>364.4</v>
      </c>
      <c r="S251" s="100">
        <f>SUM(F251:G251)</f>
        <v>36603.32</v>
      </c>
      <c r="T251" s="26"/>
    </row>
    <row r="252" spans="1:21" ht="12.75" hidden="1" customHeight="1" x14ac:dyDescent="0.25">
      <c r="B252" s="3"/>
      <c r="C252" s="1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1" ht="12.75" hidden="1" customHeight="1" x14ac:dyDescent="0.25">
      <c r="B253" s="3"/>
      <c r="C253" s="1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1" s="14" customFormat="1" ht="12.75" hidden="1" customHeight="1" x14ac:dyDescent="0.3">
      <c r="A254" s="59"/>
      <c r="B254" s="15"/>
      <c r="C254" s="6">
        <v>2025</v>
      </c>
      <c r="D254" s="77" t="s">
        <v>70</v>
      </c>
      <c r="E254" s="44" t="s">
        <v>60</v>
      </c>
      <c r="F254" s="36" t="s">
        <v>62</v>
      </c>
      <c r="G254" s="36" t="s">
        <v>96</v>
      </c>
      <c r="H254" s="36" t="s">
        <v>97</v>
      </c>
      <c r="I254" s="36" t="s">
        <v>98</v>
      </c>
      <c r="J254" s="36" t="s">
        <v>100</v>
      </c>
      <c r="K254" s="36" t="s">
        <v>101</v>
      </c>
      <c r="L254" s="36" t="s">
        <v>102</v>
      </c>
      <c r="M254" s="36" t="s">
        <v>103</v>
      </c>
      <c r="N254" s="36" t="s">
        <v>104</v>
      </c>
      <c r="O254" s="36" t="s">
        <v>105</v>
      </c>
      <c r="P254" s="36" t="s">
        <v>106</v>
      </c>
      <c r="Q254" s="36" t="s">
        <v>107</v>
      </c>
      <c r="R254" s="44" t="s">
        <v>449</v>
      </c>
      <c r="S254" s="36" t="s">
        <v>58</v>
      </c>
      <c r="T254" s="44" t="s">
        <v>64</v>
      </c>
      <c r="U254" s="112" t="s">
        <v>66</v>
      </c>
    </row>
    <row r="255" spans="1:21" s="14" customFormat="1" ht="12.75" hidden="1" customHeight="1" x14ac:dyDescent="0.3">
      <c r="A255" s="60" t="s">
        <v>141</v>
      </c>
      <c r="B255" s="70" t="s">
        <v>112</v>
      </c>
      <c r="C255" s="35" t="s">
        <v>57</v>
      </c>
      <c r="D255" s="78" t="s">
        <v>59</v>
      </c>
      <c r="E255" s="45" t="s">
        <v>61</v>
      </c>
      <c r="F255" s="37" t="s">
        <v>63</v>
      </c>
      <c r="G255" s="37" t="s">
        <v>63</v>
      </c>
      <c r="H255" s="37" t="s">
        <v>63</v>
      </c>
      <c r="I255" s="37" t="s">
        <v>63</v>
      </c>
      <c r="J255" s="37" t="s">
        <v>63</v>
      </c>
      <c r="K255" s="37" t="s">
        <v>63</v>
      </c>
      <c r="L255" s="37" t="s">
        <v>63</v>
      </c>
      <c r="M255" s="37" t="s">
        <v>63</v>
      </c>
      <c r="N255" s="37" t="s">
        <v>63</v>
      </c>
      <c r="O255" s="37" t="s">
        <v>63</v>
      </c>
      <c r="P255" s="37" t="s">
        <v>63</v>
      </c>
      <c r="Q255" s="37" t="s">
        <v>63</v>
      </c>
      <c r="R255" s="45" t="s">
        <v>450</v>
      </c>
      <c r="S255" s="37" t="s">
        <v>15</v>
      </c>
      <c r="T255" s="45" t="s">
        <v>65</v>
      </c>
      <c r="U255" s="113" t="s">
        <v>67</v>
      </c>
    </row>
    <row r="256" spans="1:21" ht="12.75" hidden="1" customHeight="1" x14ac:dyDescent="0.25">
      <c r="A256" s="61" t="s">
        <v>391</v>
      </c>
      <c r="B256" s="74" t="s">
        <v>392</v>
      </c>
      <c r="C256" s="20">
        <v>6600</v>
      </c>
      <c r="D256" s="84"/>
      <c r="E256" s="75">
        <f t="shared" ref="E256:E286" si="73">SUM(C256:D256)</f>
        <v>6600</v>
      </c>
      <c r="F256" s="75">
        <v>550</v>
      </c>
      <c r="G256" s="75">
        <v>550</v>
      </c>
      <c r="H256" s="75">
        <v>1100</v>
      </c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20">
        <f t="shared" ref="S256:S286" si="74">SUM(F256:R256)</f>
        <v>2200</v>
      </c>
      <c r="T256" s="20">
        <f t="shared" ref="T256:T286" si="75">SUM(S256-E256)</f>
        <v>-4400</v>
      </c>
      <c r="U256" s="71">
        <f t="shared" ref="U256:U287" si="76">S256/E256</f>
        <v>0.33333333333333331</v>
      </c>
    </row>
    <row r="257" spans="1:21" ht="12.75" hidden="1" customHeight="1" x14ac:dyDescent="0.25">
      <c r="A257" s="61" t="s">
        <v>403</v>
      </c>
      <c r="B257" s="74" t="s">
        <v>530</v>
      </c>
      <c r="C257" s="48">
        <v>2000</v>
      </c>
      <c r="D257" s="84"/>
      <c r="E257" s="75">
        <f t="shared" si="73"/>
        <v>2000</v>
      </c>
      <c r="F257" s="75">
        <v>86.65</v>
      </c>
      <c r="G257" s="75">
        <v>124.32</v>
      </c>
      <c r="H257" s="75">
        <v>493.11</v>
      </c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20">
        <f t="shared" si="74"/>
        <v>704.08</v>
      </c>
      <c r="T257" s="20">
        <f t="shared" si="75"/>
        <v>-1295.92</v>
      </c>
      <c r="U257" s="71">
        <f t="shared" si="76"/>
        <v>0.35204000000000002</v>
      </c>
    </row>
    <row r="258" spans="1:21" ht="12.75" hidden="1" customHeight="1" x14ac:dyDescent="0.25">
      <c r="A258" s="61" t="s">
        <v>316</v>
      </c>
      <c r="B258" s="8" t="s">
        <v>529</v>
      </c>
      <c r="C258" s="48">
        <v>56000</v>
      </c>
      <c r="D258" s="20"/>
      <c r="E258" s="75">
        <f t="shared" si="73"/>
        <v>56000</v>
      </c>
      <c r="F258" s="20"/>
      <c r="G258" s="20">
        <v>3101.78</v>
      </c>
      <c r="H258" s="20">
        <v>2616.38</v>
      </c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>
        <f t="shared" si="74"/>
        <v>5718.16</v>
      </c>
      <c r="T258" s="20">
        <f t="shared" si="75"/>
        <v>-50281.84</v>
      </c>
      <c r="U258" s="71">
        <f t="shared" si="76"/>
        <v>0.10210999999999999</v>
      </c>
    </row>
    <row r="259" spans="1:21" ht="12.75" hidden="1" customHeight="1" x14ac:dyDescent="0.25">
      <c r="A259" s="61" t="s">
        <v>317</v>
      </c>
      <c r="B259" s="8" t="s">
        <v>531</v>
      </c>
      <c r="C259" s="48">
        <v>200</v>
      </c>
      <c r="D259" s="20"/>
      <c r="E259" s="75">
        <f t="shared" si="73"/>
        <v>200</v>
      </c>
      <c r="F259" s="20">
        <v>73</v>
      </c>
      <c r="G259" s="20"/>
      <c r="H259" s="20">
        <v>0</v>
      </c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>
        <f t="shared" si="74"/>
        <v>73</v>
      </c>
      <c r="T259" s="20">
        <f t="shared" si="75"/>
        <v>-127</v>
      </c>
      <c r="U259" s="71">
        <f t="shared" si="76"/>
        <v>0.36499999999999999</v>
      </c>
    </row>
    <row r="260" spans="1:21" ht="12.75" hidden="1" customHeight="1" x14ac:dyDescent="0.25">
      <c r="A260" s="61" t="s">
        <v>433</v>
      </c>
      <c r="B260" s="8" t="s">
        <v>434</v>
      </c>
      <c r="C260" s="48">
        <v>1156</v>
      </c>
      <c r="D260" s="20"/>
      <c r="E260" s="75">
        <f t="shared" si="73"/>
        <v>1156</v>
      </c>
      <c r="F260" s="20"/>
      <c r="G260" s="20">
        <v>720</v>
      </c>
      <c r="H260" s="20">
        <v>0</v>
      </c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>
        <f t="shared" si="74"/>
        <v>720</v>
      </c>
      <c r="T260" s="20">
        <f t="shared" si="75"/>
        <v>-436</v>
      </c>
      <c r="U260" s="71">
        <f t="shared" si="76"/>
        <v>0.62283737024221453</v>
      </c>
    </row>
    <row r="261" spans="1:21" ht="12.75" hidden="1" customHeight="1" x14ac:dyDescent="0.25">
      <c r="A261" s="61" t="s">
        <v>318</v>
      </c>
      <c r="B261" s="8" t="s">
        <v>505</v>
      </c>
      <c r="C261" s="48">
        <v>1000</v>
      </c>
      <c r="D261" s="20"/>
      <c r="E261" s="75">
        <f t="shared" si="73"/>
        <v>1000</v>
      </c>
      <c r="F261" s="20"/>
      <c r="G261" s="20"/>
      <c r="H261" s="20">
        <v>0</v>
      </c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>
        <f t="shared" si="74"/>
        <v>0</v>
      </c>
      <c r="T261" s="20">
        <f t="shared" si="75"/>
        <v>-1000</v>
      </c>
      <c r="U261" s="71">
        <f t="shared" si="76"/>
        <v>0</v>
      </c>
    </row>
    <row r="262" spans="1:21" ht="12.75" hidden="1" customHeight="1" x14ac:dyDescent="0.25">
      <c r="A262" s="61" t="s">
        <v>489</v>
      </c>
      <c r="B262" s="8" t="s">
        <v>490</v>
      </c>
      <c r="C262" s="48">
        <v>1700</v>
      </c>
      <c r="D262" s="20"/>
      <c r="E262" s="75">
        <f t="shared" si="73"/>
        <v>1700</v>
      </c>
      <c r="F262" s="20"/>
      <c r="G262" s="20"/>
      <c r="H262" s="20">
        <v>0</v>
      </c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>
        <f t="shared" ref="S262" si="77">SUM(F262:R262)</f>
        <v>0</v>
      </c>
      <c r="T262" s="20">
        <f t="shared" si="75"/>
        <v>-1700</v>
      </c>
      <c r="U262" s="71">
        <v>0</v>
      </c>
    </row>
    <row r="263" spans="1:21" ht="12.75" hidden="1" customHeight="1" x14ac:dyDescent="0.25">
      <c r="A263" s="61" t="s">
        <v>319</v>
      </c>
      <c r="B263" s="8" t="s">
        <v>506</v>
      </c>
      <c r="C263" s="48">
        <v>40000</v>
      </c>
      <c r="D263" s="20"/>
      <c r="E263" s="75">
        <f t="shared" si="73"/>
        <v>40000</v>
      </c>
      <c r="F263" s="20">
        <v>5706.14</v>
      </c>
      <c r="G263" s="20">
        <v>-1987.43</v>
      </c>
      <c r="H263" s="20">
        <v>3338.4</v>
      </c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>
        <f t="shared" si="74"/>
        <v>7057.1100000000006</v>
      </c>
      <c r="T263" s="20">
        <f t="shared" si="75"/>
        <v>-32942.89</v>
      </c>
      <c r="U263" s="71">
        <f t="shared" si="76"/>
        <v>0.17642775000000002</v>
      </c>
    </row>
    <row r="264" spans="1:21" ht="12.75" hidden="1" customHeight="1" x14ac:dyDescent="0.25">
      <c r="A264" s="61" t="s">
        <v>320</v>
      </c>
      <c r="B264" s="8" t="s">
        <v>507</v>
      </c>
      <c r="C264" s="48">
        <v>25000</v>
      </c>
      <c r="D264" s="20"/>
      <c r="E264" s="75">
        <f t="shared" si="73"/>
        <v>25000</v>
      </c>
      <c r="F264" s="20">
        <v>1766.67</v>
      </c>
      <c r="G264" s="20">
        <v>1315.94</v>
      </c>
      <c r="H264" s="20">
        <v>1911.31</v>
      </c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>
        <f t="shared" si="74"/>
        <v>4993.92</v>
      </c>
      <c r="T264" s="20">
        <f t="shared" si="75"/>
        <v>-20006.080000000002</v>
      </c>
      <c r="U264" s="71">
        <f t="shared" si="76"/>
        <v>0.19975680000000001</v>
      </c>
    </row>
    <row r="265" spans="1:21" ht="12.75" hidden="1" customHeight="1" x14ac:dyDescent="0.25">
      <c r="A265" s="61" t="s">
        <v>321</v>
      </c>
      <c r="B265" s="8" t="s">
        <v>508</v>
      </c>
      <c r="C265" s="48">
        <v>16600</v>
      </c>
      <c r="D265" s="20"/>
      <c r="E265" s="75">
        <f t="shared" si="73"/>
        <v>16600</v>
      </c>
      <c r="F265" s="20">
        <v>1770.43</v>
      </c>
      <c r="G265" s="20">
        <v>1944.4</v>
      </c>
      <c r="H265" s="20">
        <v>1902.53</v>
      </c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>
        <f t="shared" si="74"/>
        <v>5617.36</v>
      </c>
      <c r="T265" s="20">
        <f t="shared" si="75"/>
        <v>-10982.64</v>
      </c>
      <c r="U265" s="71">
        <f t="shared" si="76"/>
        <v>0.33839518072289154</v>
      </c>
    </row>
    <row r="266" spans="1:21" ht="12.75" hidden="1" customHeight="1" x14ac:dyDescent="0.25">
      <c r="A266" s="61" t="s">
        <v>322</v>
      </c>
      <c r="B266" s="8" t="s">
        <v>509</v>
      </c>
      <c r="C266" s="48">
        <v>21000</v>
      </c>
      <c r="D266" s="20"/>
      <c r="E266" s="75">
        <f t="shared" si="73"/>
        <v>21000</v>
      </c>
      <c r="F266" s="20">
        <v>1435.83</v>
      </c>
      <c r="G266" s="20">
        <v>1686.53</v>
      </c>
      <c r="H266" s="20">
        <v>301.08999999999997</v>
      </c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>
        <f t="shared" si="74"/>
        <v>3423.45</v>
      </c>
      <c r="T266" s="20">
        <f t="shared" si="75"/>
        <v>-17576.55</v>
      </c>
      <c r="U266" s="71">
        <f t="shared" si="76"/>
        <v>0.16302142857142857</v>
      </c>
    </row>
    <row r="267" spans="1:21" ht="12.75" hidden="1" customHeight="1" x14ac:dyDescent="0.25">
      <c r="A267" s="61" t="s">
        <v>323</v>
      </c>
      <c r="B267" s="8" t="s">
        <v>510</v>
      </c>
      <c r="C267" s="48">
        <v>100</v>
      </c>
      <c r="D267" s="20"/>
      <c r="E267" s="75">
        <f t="shared" si="73"/>
        <v>100</v>
      </c>
      <c r="F267" s="20"/>
      <c r="G267" s="20"/>
      <c r="H267" s="20">
        <v>0</v>
      </c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>
        <f t="shared" si="74"/>
        <v>0</v>
      </c>
      <c r="T267" s="20">
        <f t="shared" si="75"/>
        <v>-100</v>
      </c>
      <c r="U267" s="71">
        <f t="shared" si="76"/>
        <v>0</v>
      </c>
    </row>
    <row r="268" spans="1:21" ht="12.75" hidden="1" customHeight="1" x14ac:dyDescent="0.25">
      <c r="A268" s="61" t="s">
        <v>324</v>
      </c>
      <c r="B268" s="8" t="s">
        <v>511</v>
      </c>
      <c r="C268" s="48">
        <v>20000</v>
      </c>
      <c r="D268" s="20"/>
      <c r="E268" s="75">
        <f t="shared" si="73"/>
        <v>20000</v>
      </c>
      <c r="F268" s="20"/>
      <c r="G268" s="20"/>
      <c r="H268" s="20">
        <v>0</v>
      </c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>
        <f t="shared" si="74"/>
        <v>0</v>
      </c>
      <c r="T268" s="20">
        <f t="shared" si="75"/>
        <v>-20000</v>
      </c>
      <c r="U268" s="71">
        <f t="shared" si="76"/>
        <v>0</v>
      </c>
    </row>
    <row r="269" spans="1:21" ht="12.75" hidden="1" customHeight="1" x14ac:dyDescent="0.25">
      <c r="A269" s="61" t="s">
        <v>325</v>
      </c>
      <c r="B269" s="8" t="s">
        <v>512</v>
      </c>
      <c r="C269" s="48">
        <v>14000</v>
      </c>
      <c r="D269" s="20"/>
      <c r="E269" s="75">
        <f t="shared" si="73"/>
        <v>14000</v>
      </c>
      <c r="F269" s="20">
        <v>1471.98</v>
      </c>
      <c r="G269" s="20"/>
      <c r="H269" s="20">
        <v>1712.25</v>
      </c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>
        <f t="shared" si="74"/>
        <v>3184.23</v>
      </c>
      <c r="T269" s="20">
        <f t="shared" si="75"/>
        <v>-10815.77</v>
      </c>
      <c r="U269" s="71">
        <f t="shared" si="76"/>
        <v>0.22744500000000001</v>
      </c>
    </row>
    <row r="270" spans="1:21" ht="12.75" hidden="1" customHeight="1" x14ac:dyDescent="0.25">
      <c r="A270" s="61" t="s">
        <v>326</v>
      </c>
      <c r="B270" s="8" t="s">
        <v>513</v>
      </c>
      <c r="C270" s="48">
        <v>300</v>
      </c>
      <c r="D270" s="20"/>
      <c r="E270" s="75">
        <f t="shared" si="73"/>
        <v>300</v>
      </c>
      <c r="F270" s="20"/>
      <c r="G270" s="20"/>
      <c r="H270" s="20">
        <v>4945.45</v>
      </c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>
        <f t="shared" si="74"/>
        <v>4945.45</v>
      </c>
      <c r="T270" s="20">
        <f t="shared" si="75"/>
        <v>4645.45</v>
      </c>
      <c r="U270" s="71">
        <f t="shared" si="76"/>
        <v>16.484833333333334</v>
      </c>
    </row>
    <row r="271" spans="1:21" ht="12.75" hidden="1" customHeight="1" x14ac:dyDescent="0.25">
      <c r="A271" s="61" t="s">
        <v>327</v>
      </c>
      <c r="B271" s="8" t="s">
        <v>514</v>
      </c>
      <c r="C271" s="48">
        <v>1000</v>
      </c>
      <c r="D271" s="20"/>
      <c r="E271" s="75">
        <f t="shared" si="73"/>
        <v>1000</v>
      </c>
      <c r="F271" s="20"/>
      <c r="G271" s="20"/>
      <c r="H271" s="20">
        <v>0</v>
      </c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>
        <f t="shared" si="74"/>
        <v>0</v>
      </c>
      <c r="T271" s="20">
        <f t="shared" si="75"/>
        <v>-1000</v>
      </c>
      <c r="U271" s="71">
        <f t="shared" si="76"/>
        <v>0</v>
      </c>
    </row>
    <row r="272" spans="1:21" ht="12.75" hidden="1" customHeight="1" x14ac:dyDescent="0.25">
      <c r="A272" s="61" t="s">
        <v>328</v>
      </c>
      <c r="B272" s="8" t="s">
        <v>515</v>
      </c>
      <c r="C272" s="48">
        <v>2000</v>
      </c>
      <c r="D272" s="20"/>
      <c r="E272" s="75">
        <f t="shared" si="73"/>
        <v>2000</v>
      </c>
      <c r="F272" s="20"/>
      <c r="G272" s="20"/>
      <c r="H272" s="20">
        <v>0</v>
      </c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>
        <f t="shared" si="74"/>
        <v>0</v>
      </c>
      <c r="T272" s="20">
        <f t="shared" si="75"/>
        <v>-2000</v>
      </c>
      <c r="U272" s="71">
        <f t="shared" si="76"/>
        <v>0</v>
      </c>
    </row>
    <row r="273" spans="1:21" ht="12.75" hidden="1" customHeight="1" x14ac:dyDescent="0.25">
      <c r="A273" s="61" t="s">
        <v>329</v>
      </c>
      <c r="B273" s="8" t="s">
        <v>516</v>
      </c>
      <c r="C273" s="48">
        <v>3000</v>
      </c>
      <c r="D273" s="20"/>
      <c r="E273" s="75">
        <f t="shared" si="73"/>
        <v>3000</v>
      </c>
      <c r="F273" s="20">
        <v>193.27</v>
      </c>
      <c r="G273" s="20">
        <v>439.44</v>
      </c>
      <c r="H273" s="20">
        <v>1013.12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>
        <f t="shared" si="74"/>
        <v>1645.83</v>
      </c>
      <c r="T273" s="20">
        <f t="shared" si="75"/>
        <v>-1354.17</v>
      </c>
      <c r="U273" s="71">
        <f t="shared" si="76"/>
        <v>0.54860999999999993</v>
      </c>
    </row>
    <row r="274" spans="1:21" ht="12.75" hidden="1" customHeight="1" x14ac:dyDescent="0.25">
      <c r="A274" s="61" t="s">
        <v>330</v>
      </c>
      <c r="B274" s="8" t="s">
        <v>517</v>
      </c>
      <c r="C274" s="48">
        <v>5000</v>
      </c>
      <c r="D274" s="20"/>
      <c r="E274" s="75">
        <f t="shared" si="73"/>
        <v>5000</v>
      </c>
      <c r="F274" s="20">
        <v>173.34</v>
      </c>
      <c r="G274" s="20">
        <v>173.34</v>
      </c>
      <c r="H274" s="20">
        <v>173.34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>
        <f t="shared" si="74"/>
        <v>520.02</v>
      </c>
      <c r="T274" s="20">
        <f t="shared" si="75"/>
        <v>-4479.9799999999996</v>
      </c>
      <c r="U274" s="71">
        <f t="shared" si="76"/>
        <v>0.104004</v>
      </c>
    </row>
    <row r="275" spans="1:21" ht="12.75" hidden="1" customHeight="1" x14ac:dyDescent="0.25">
      <c r="A275" s="61" t="s">
        <v>331</v>
      </c>
      <c r="B275" s="8" t="s">
        <v>518</v>
      </c>
      <c r="C275" s="48">
        <v>20000</v>
      </c>
      <c r="D275" s="20"/>
      <c r="E275" s="75">
        <f t="shared" si="73"/>
        <v>20000</v>
      </c>
      <c r="F275" s="20">
        <v>802.08</v>
      </c>
      <c r="G275" s="20"/>
      <c r="H275" s="20">
        <v>2531.4</v>
      </c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>
        <f t="shared" si="74"/>
        <v>3333.48</v>
      </c>
      <c r="T275" s="20">
        <f t="shared" si="75"/>
        <v>-16666.52</v>
      </c>
      <c r="U275" s="71">
        <f t="shared" si="76"/>
        <v>0.16667399999999999</v>
      </c>
    </row>
    <row r="276" spans="1:21" ht="12.75" hidden="1" customHeight="1" x14ac:dyDescent="0.25">
      <c r="A276" s="61" t="s">
        <v>332</v>
      </c>
      <c r="B276" s="8" t="s">
        <v>519</v>
      </c>
      <c r="C276" s="48">
        <v>1500</v>
      </c>
      <c r="D276" s="20"/>
      <c r="E276" s="75">
        <f t="shared" si="73"/>
        <v>1500</v>
      </c>
      <c r="F276" s="20"/>
      <c r="G276" s="20"/>
      <c r="H276" s="20">
        <v>0</v>
      </c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>
        <f t="shared" si="74"/>
        <v>0</v>
      </c>
      <c r="T276" s="20">
        <f t="shared" si="75"/>
        <v>-1500</v>
      </c>
      <c r="U276" s="71"/>
    </row>
    <row r="277" spans="1:21" ht="12.75" hidden="1" customHeight="1" x14ac:dyDescent="0.25">
      <c r="A277" s="61" t="s">
        <v>333</v>
      </c>
      <c r="B277" s="8" t="s">
        <v>520</v>
      </c>
      <c r="C277" s="48">
        <v>260000</v>
      </c>
      <c r="D277" s="20"/>
      <c r="E277" s="75">
        <f t="shared" si="73"/>
        <v>260000</v>
      </c>
      <c r="F277" s="20">
        <v>21358.87</v>
      </c>
      <c r="G277" s="20">
        <v>18086.25</v>
      </c>
      <c r="H277" s="20">
        <v>18294.25</v>
      </c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>
        <f t="shared" si="74"/>
        <v>57739.369999999995</v>
      </c>
      <c r="T277" s="20">
        <f t="shared" si="75"/>
        <v>-202260.63</v>
      </c>
      <c r="U277" s="71">
        <f t="shared" si="76"/>
        <v>0.22207449999999998</v>
      </c>
    </row>
    <row r="278" spans="1:21" ht="12.75" hidden="1" customHeight="1" x14ac:dyDescent="0.25">
      <c r="A278" s="61" t="s">
        <v>393</v>
      </c>
      <c r="B278" s="8" t="s">
        <v>521</v>
      </c>
      <c r="C278" s="48">
        <v>2000</v>
      </c>
      <c r="D278" s="20"/>
      <c r="E278" s="75">
        <f t="shared" si="73"/>
        <v>2000</v>
      </c>
      <c r="F278" s="20"/>
      <c r="G278" s="20"/>
      <c r="H278" s="20">
        <v>0</v>
      </c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>
        <f t="shared" si="74"/>
        <v>0</v>
      </c>
      <c r="T278" s="20">
        <f t="shared" si="75"/>
        <v>-2000</v>
      </c>
      <c r="U278" s="71">
        <f t="shared" si="76"/>
        <v>0</v>
      </c>
    </row>
    <row r="279" spans="1:21" ht="12.75" hidden="1" customHeight="1" x14ac:dyDescent="0.25">
      <c r="A279" s="61" t="s">
        <v>334</v>
      </c>
      <c r="B279" s="8" t="s">
        <v>522</v>
      </c>
      <c r="C279" s="48">
        <v>1250</v>
      </c>
      <c r="D279" s="20"/>
      <c r="E279" s="75">
        <f t="shared" si="73"/>
        <v>1250</v>
      </c>
      <c r="F279" s="20"/>
      <c r="G279" s="20"/>
      <c r="H279" s="20">
        <v>0</v>
      </c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>
        <f t="shared" si="74"/>
        <v>0</v>
      </c>
      <c r="T279" s="20">
        <f t="shared" si="75"/>
        <v>-1250</v>
      </c>
      <c r="U279" s="71">
        <f t="shared" si="76"/>
        <v>0</v>
      </c>
    </row>
    <row r="280" spans="1:21" ht="12.75" hidden="1" customHeight="1" x14ac:dyDescent="0.25">
      <c r="A280" s="61" t="s">
        <v>335</v>
      </c>
      <c r="B280" s="8" t="s">
        <v>523</v>
      </c>
      <c r="C280" s="48">
        <v>500</v>
      </c>
      <c r="D280" s="20"/>
      <c r="E280" s="75">
        <f t="shared" si="73"/>
        <v>500</v>
      </c>
      <c r="F280" s="20"/>
      <c r="G280" s="20"/>
      <c r="H280" s="20">
        <v>0</v>
      </c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>
        <f t="shared" si="74"/>
        <v>0</v>
      </c>
      <c r="T280" s="20">
        <f t="shared" si="75"/>
        <v>-500</v>
      </c>
      <c r="U280" s="71">
        <f t="shared" si="76"/>
        <v>0</v>
      </c>
    </row>
    <row r="281" spans="1:21" ht="12.75" hidden="1" customHeight="1" x14ac:dyDescent="0.25">
      <c r="A281" s="61" t="s">
        <v>429</v>
      </c>
      <c r="B281" s="8" t="s">
        <v>430</v>
      </c>
      <c r="C281" s="48">
        <v>500</v>
      </c>
      <c r="D281" s="20"/>
      <c r="E281" s="75">
        <f t="shared" si="73"/>
        <v>500</v>
      </c>
      <c r="F281" s="20"/>
      <c r="G281" s="20">
        <v>381.85</v>
      </c>
      <c r="H281" s="20">
        <v>98.91</v>
      </c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>
        <f t="shared" si="74"/>
        <v>480.76</v>
      </c>
      <c r="T281" s="20">
        <f t="shared" si="75"/>
        <v>-19.240000000000009</v>
      </c>
      <c r="U281" s="71">
        <f t="shared" si="76"/>
        <v>0.96151999999999993</v>
      </c>
    </row>
    <row r="282" spans="1:21" ht="12.75" hidden="1" customHeight="1" x14ac:dyDescent="0.25">
      <c r="A282" s="61" t="s">
        <v>336</v>
      </c>
      <c r="B282" s="8" t="s">
        <v>524</v>
      </c>
      <c r="C282" s="48">
        <v>52000</v>
      </c>
      <c r="D282" s="20"/>
      <c r="E282" s="75">
        <f t="shared" si="73"/>
        <v>52000</v>
      </c>
      <c r="F282" s="20">
        <v>5167.74</v>
      </c>
      <c r="G282" s="20">
        <v>4301.92</v>
      </c>
      <c r="H282" s="20">
        <v>4285.9399999999996</v>
      </c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>
        <f t="shared" si="74"/>
        <v>13755.599999999999</v>
      </c>
      <c r="T282" s="20">
        <f t="shared" si="75"/>
        <v>-38244.400000000001</v>
      </c>
      <c r="U282" s="71">
        <f t="shared" si="76"/>
        <v>0.26453076923076918</v>
      </c>
    </row>
    <row r="283" spans="1:21" ht="12.75" hidden="1" customHeight="1" x14ac:dyDescent="0.25">
      <c r="A283" s="63" t="s">
        <v>337</v>
      </c>
      <c r="B283" s="8" t="s">
        <v>525</v>
      </c>
      <c r="C283" s="20">
        <v>1600</v>
      </c>
      <c r="D283" s="20"/>
      <c r="E283" s="75">
        <f t="shared" si="73"/>
        <v>1600</v>
      </c>
      <c r="F283" s="20"/>
      <c r="G283" s="20"/>
      <c r="H283" s="20">
        <v>0</v>
      </c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>
        <f t="shared" si="74"/>
        <v>0</v>
      </c>
      <c r="T283" s="20">
        <f t="shared" si="75"/>
        <v>-1600</v>
      </c>
      <c r="U283" s="71">
        <f t="shared" si="76"/>
        <v>0</v>
      </c>
    </row>
    <row r="284" spans="1:21" ht="12.75" hidden="1" customHeight="1" x14ac:dyDescent="0.25">
      <c r="A284" s="63" t="s">
        <v>338</v>
      </c>
      <c r="B284" s="8" t="s">
        <v>526</v>
      </c>
      <c r="C284" s="20">
        <v>200</v>
      </c>
      <c r="D284" s="20"/>
      <c r="E284" s="75">
        <f t="shared" si="73"/>
        <v>200</v>
      </c>
      <c r="F284" s="20"/>
      <c r="G284" s="20"/>
      <c r="H284" s="20">
        <v>0</v>
      </c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>
        <f t="shared" si="74"/>
        <v>0</v>
      </c>
      <c r="T284" s="20">
        <f t="shared" si="75"/>
        <v>-200</v>
      </c>
      <c r="U284" s="71">
        <f t="shared" si="76"/>
        <v>0</v>
      </c>
    </row>
    <row r="285" spans="1:21" ht="12.75" hidden="1" customHeight="1" x14ac:dyDescent="0.25">
      <c r="A285" s="63" t="s">
        <v>407</v>
      </c>
      <c r="B285" s="8" t="s">
        <v>527</v>
      </c>
      <c r="C285" s="20">
        <v>1000</v>
      </c>
      <c r="D285" s="20"/>
      <c r="E285" s="75">
        <f t="shared" si="73"/>
        <v>1000</v>
      </c>
      <c r="F285" s="20"/>
      <c r="G285" s="20"/>
      <c r="H285" s="20">
        <v>0</v>
      </c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>
        <f t="shared" si="74"/>
        <v>0</v>
      </c>
      <c r="T285" s="20">
        <f t="shared" si="75"/>
        <v>-1000</v>
      </c>
      <c r="U285" s="71">
        <f t="shared" si="76"/>
        <v>0</v>
      </c>
    </row>
    <row r="286" spans="1:21" ht="12.75" hidden="1" customHeight="1" x14ac:dyDescent="0.25">
      <c r="A286" s="63" t="s">
        <v>339</v>
      </c>
      <c r="B286" s="8" t="s">
        <v>528</v>
      </c>
      <c r="C286" s="20">
        <v>350</v>
      </c>
      <c r="D286" s="20"/>
      <c r="E286" s="75">
        <f t="shared" si="73"/>
        <v>350</v>
      </c>
      <c r="F286" s="20">
        <v>27.35</v>
      </c>
      <c r="G286" s="20">
        <v>51.55</v>
      </c>
      <c r="H286" s="20">
        <v>74.91</v>
      </c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>
        <f t="shared" si="74"/>
        <v>153.81</v>
      </c>
      <c r="T286" s="20">
        <f t="shared" si="75"/>
        <v>-196.19</v>
      </c>
      <c r="U286" s="71">
        <f t="shared" si="76"/>
        <v>0.43945714285714288</v>
      </c>
    </row>
    <row r="287" spans="1:21" s="14" customFormat="1" ht="12.75" hidden="1" customHeight="1" x14ac:dyDescent="0.3">
      <c r="A287" s="59"/>
      <c r="B287" s="19" t="s">
        <v>15</v>
      </c>
      <c r="C287" s="25">
        <f>SUM(C256:C286)</f>
        <v>557556</v>
      </c>
      <c r="D287" s="25">
        <f>SUM(D258:D286)</f>
        <v>0</v>
      </c>
      <c r="E287" s="25">
        <f t="shared" ref="E287:S287" si="78">SUM(E256:E286)</f>
        <v>557556</v>
      </c>
      <c r="F287" s="25">
        <f t="shared" si="78"/>
        <v>40583.349999999991</v>
      </c>
      <c r="G287" s="25">
        <f t="shared" si="78"/>
        <v>30889.889999999996</v>
      </c>
      <c r="H287" s="25">
        <f t="shared" si="78"/>
        <v>44792.390000000014</v>
      </c>
      <c r="I287" s="25">
        <f t="shared" si="78"/>
        <v>0</v>
      </c>
      <c r="J287" s="25">
        <f t="shared" si="78"/>
        <v>0</v>
      </c>
      <c r="K287" s="25">
        <f t="shared" si="78"/>
        <v>0</v>
      </c>
      <c r="L287" s="25">
        <f t="shared" si="78"/>
        <v>0</v>
      </c>
      <c r="M287" s="25">
        <f t="shared" si="78"/>
        <v>0</v>
      </c>
      <c r="N287" s="25">
        <f t="shared" si="78"/>
        <v>0</v>
      </c>
      <c r="O287" s="25">
        <f t="shared" si="78"/>
        <v>0</v>
      </c>
      <c r="P287" s="25">
        <f t="shared" si="78"/>
        <v>0</v>
      </c>
      <c r="Q287" s="25">
        <f t="shared" si="78"/>
        <v>0</v>
      </c>
      <c r="R287" s="25">
        <f t="shared" si="78"/>
        <v>0</v>
      </c>
      <c r="S287" s="25">
        <f t="shared" si="78"/>
        <v>116265.62999999998</v>
      </c>
      <c r="T287" s="25">
        <f>SUM(T258:T286)</f>
        <v>-435594.45</v>
      </c>
      <c r="U287" s="89">
        <f t="shared" si="76"/>
        <v>0.20852726900974966</v>
      </c>
    </row>
    <row r="288" spans="1:21" ht="12.75" hidden="1" customHeight="1" x14ac:dyDescent="0.25">
      <c r="A288" s="58" t="s">
        <v>457</v>
      </c>
      <c r="B288" s="9" t="s">
        <v>458</v>
      </c>
      <c r="C288" s="20"/>
      <c r="D288" s="20"/>
      <c r="E288" s="20">
        <f>SUM(C288:D288)</f>
        <v>0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>
        <f t="shared" ref="S288" si="79">SUM(F288:Q288)</f>
        <v>0</v>
      </c>
      <c r="T288" s="20">
        <f t="shared" ref="T288" si="80">SUM(S288-E288)</f>
        <v>0</v>
      </c>
      <c r="U288" s="71"/>
    </row>
    <row r="289" spans="1:21" s="14" customFormat="1" ht="12.75" hidden="1" customHeight="1" x14ac:dyDescent="0.3">
      <c r="A289" s="59"/>
      <c r="B289" s="43" t="s">
        <v>120</v>
      </c>
      <c r="C289" s="25"/>
      <c r="D289" s="25"/>
      <c r="E289" s="104"/>
      <c r="F289" s="104">
        <f>SUM(F287:F288)</f>
        <v>40583.349999999991</v>
      </c>
      <c r="G289" s="104">
        <f t="shared" ref="G289:Q289" si="81">SUM(G287:G288)</f>
        <v>30889.889999999996</v>
      </c>
      <c r="H289" s="104">
        <f t="shared" si="81"/>
        <v>44792.390000000014</v>
      </c>
      <c r="I289" s="104">
        <f t="shared" si="81"/>
        <v>0</v>
      </c>
      <c r="J289" s="104">
        <f t="shared" si="81"/>
        <v>0</v>
      </c>
      <c r="K289" s="104">
        <f t="shared" si="81"/>
        <v>0</v>
      </c>
      <c r="L289" s="104">
        <f t="shared" si="81"/>
        <v>0</v>
      </c>
      <c r="M289" s="104">
        <f t="shared" si="81"/>
        <v>0</v>
      </c>
      <c r="N289" s="104">
        <f t="shared" si="81"/>
        <v>0</v>
      </c>
      <c r="O289" s="104">
        <f t="shared" si="81"/>
        <v>0</v>
      </c>
      <c r="P289" s="104">
        <f t="shared" si="81"/>
        <v>0</v>
      </c>
      <c r="Q289" s="104">
        <f t="shared" si="81"/>
        <v>0</v>
      </c>
      <c r="R289" s="101"/>
      <c r="S289" s="25">
        <f>SUM(S287:S288)</f>
        <v>116265.62999999998</v>
      </c>
      <c r="T289" s="106"/>
      <c r="U289" s="94"/>
    </row>
    <row r="290" spans="1:21" ht="12.75" hidden="1" customHeight="1" x14ac:dyDescent="0.3">
      <c r="E290" s="105" t="s">
        <v>549</v>
      </c>
      <c r="F290" s="105">
        <v>38718.310000000005</v>
      </c>
      <c r="G290" s="105">
        <v>33659.629999999997</v>
      </c>
      <c r="H290" s="105">
        <v>39219.179999999993</v>
      </c>
      <c r="I290" s="105">
        <v>38141</v>
      </c>
      <c r="J290" s="105">
        <v>34106.859999999993</v>
      </c>
      <c r="K290" s="105">
        <v>32700.339999999997</v>
      </c>
      <c r="L290" s="105">
        <v>41591.729999999996</v>
      </c>
      <c r="M290" s="105">
        <v>46687.509999999995</v>
      </c>
      <c r="N290" s="105">
        <v>27044.759999999995</v>
      </c>
      <c r="O290" s="105">
        <v>40271</v>
      </c>
      <c r="P290" s="105">
        <v>57311.729999999996</v>
      </c>
      <c r="Q290" s="105">
        <v>34763.08</v>
      </c>
      <c r="R290" s="105"/>
      <c r="S290" s="100">
        <f>SUM(F290:G290)</f>
        <v>72377.94</v>
      </c>
      <c r="T290" s="26"/>
      <c r="U290" s="117"/>
    </row>
    <row r="291" spans="1:21" ht="12.75" hidden="1" customHeight="1" x14ac:dyDescent="0.3">
      <c r="B291" s="3"/>
      <c r="C291" s="10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33"/>
      <c r="T291" s="26"/>
      <c r="U291" s="93"/>
    </row>
    <row r="292" spans="1:21" s="14" customFormat="1" ht="12.75" hidden="1" customHeight="1" x14ac:dyDescent="0.3">
      <c r="A292" s="59"/>
      <c r="C292" s="6">
        <v>2025</v>
      </c>
      <c r="D292" s="77" t="s">
        <v>70</v>
      </c>
      <c r="E292" s="44" t="s">
        <v>60</v>
      </c>
      <c r="F292" s="36" t="s">
        <v>62</v>
      </c>
      <c r="G292" s="36" t="s">
        <v>96</v>
      </c>
      <c r="H292" s="36" t="s">
        <v>97</v>
      </c>
      <c r="I292" s="36" t="s">
        <v>98</v>
      </c>
      <c r="J292" s="36" t="s">
        <v>100</v>
      </c>
      <c r="K292" s="36" t="s">
        <v>101</v>
      </c>
      <c r="L292" s="36" t="s">
        <v>102</v>
      </c>
      <c r="M292" s="36" t="s">
        <v>103</v>
      </c>
      <c r="N292" s="36" t="s">
        <v>104</v>
      </c>
      <c r="O292" s="36" t="s">
        <v>105</v>
      </c>
      <c r="P292" s="36" t="s">
        <v>106</v>
      </c>
      <c r="Q292" s="36" t="s">
        <v>107</v>
      </c>
      <c r="R292" s="44" t="s">
        <v>449</v>
      </c>
      <c r="S292" s="36" t="s">
        <v>58</v>
      </c>
      <c r="T292" s="44" t="s">
        <v>64</v>
      </c>
      <c r="U292" s="112" t="s">
        <v>66</v>
      </c>
    </row>
    <row r="293" spans="1:21" s="14" customFormat="1" ht="12.75" hidden="1" customHeight="1" x14ac:dyDescent="0.3">
      <c r="A293" s="60" t="s">
        <v>161</v>
      </c>
      <c r="B293" s="55" t="s">
        <v>30</v>
      </c>
      <c r="C293" s="35" t="s">
        <v>57</v>
      </c>
      <c r="D293" s="78" t="s">
        <v>59</v>
      </c>
      <c r="E293" s="45" t="s">
        <v>61</v>
      </c>
      <c r="F293" s="37" t="s">
        <v>63</v>
      </c>
      <c r="G293" s="37" t="s">
        <v>63</v>
      </c>
      <c r="H293" s="37" t="s">
        <v>63</v>
      </c>
      <c r="I293" s="37" t="s">
        <v>63</v>
      </c>
      <c r="J293" s="37" t="s">
        <v>63</v>
      </c>
      <c r="K293" s="37" t="s">
        <v>63</v>
      </c>
      <c r="L293" s="37" t="s">
        <v>63</v>
      </c>
      <c r="M293" s="37" t="s">
        <v>63</v>
      </c>
      <c r="N293" s="37" t="s">
        <v>63</v>
      </c>
      <c r="O293" s="37" t="s">
        <v>63</v>
      </c>
      <c r="P293" s="37" t="s">
        <v>63</v>
      </c>
      <c r="Q293" s="37" t="s">
        <v>63</v>
      </c>
      <c r="R293" s="45" t="s">
        <v>450</v>
      </c>
      <c r="S293" s="37" t="s">
        <v>15</v>
      </c>
      <c r="T293" s="45" t="s">
        <v>65</v>
      </c>
      <c r="U293" s="113" t="s">
        <v>67</v>
      </c>
    </row>
    <row r="294" spans="1:21" ht="12.75" hidden="1" customHeight="1" x14ac:dyDescent="0.25">
      <c r="A294" s="61" t="s">
        <v>539</v>
      </c>
      <c r="B294" s="74" t="s">
        <v>540</v>
      </c>
      <c r="C294" s="21">
        <v>0</v>
      </c>
      <c r="D294" s="20"/>
      <c r="E294" s="75">
        <f t="shared" ref="E294" si="82">SUM(C294:D294)</f>
        <v>0</v>
      </c>
      <c r="F294" s="20">
        <v>392.06</v>
      </c>
      <c r="G294" s="20">
        <v>10</v>
      </c>
      <c r="H294" s="20">
        <v>0</v>
      </c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>
        <f t="shared" ref="S294:S308" si="83">SUM(F294:R294)</f>
        <v>402.06</v>
      </c>
      <c r="T294" s="20">
        <f t="shared" ref="T294:T308" si="84">SUM(S294-E294)</f>
        <v>402.06</v>
      </c>
      <c r="U294" s="71" t="e">
        <f t="shared" ref="U294:U309" si="85">S294/E294</f>
        <v>#DIV/0!</v>
      </c>
    </row>
    <row r="295" spans="1:21" ht="12.75" hidden="1" customHeight="1" x14ac:dyDescent="0.25">
      <c r="A295" s="61" t="s">
        <v>340</v>
      </c>
      <c r="B295" s="8" t="s">
        <v>173</v>
      </c>
      <c r="C295" s="21">
        <v>0</v>
      </c>
      <c r="D295" s="20"/>
      <c r="E295" s="75">
        <f t="shared" ref="E295:E308" si="86">SUM(C295:D295)</f>
        <v>0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>
        <f t="shared" si="83"/>
        <v>0</v>
      </c>
      <c r="T295" s="20">
        <f t="shared" si="84"/>
        <v>0</v>
      </c>
      <c r="U295" s="71" t="e">
        <f t="shared" si="85"/>
        <v>#DIV/0!</v>
      </c>
    </row>
    <row r="296" spans="1:21" ht="12.75" hidden="1" customHeight="1" x14ac:dyDescent="0.25">
      <c r="A296" s="61" t="s">
        <v>341</v>
      </c>
      <c r="B296" s="8" t="s">
        <v>174</v>
      </c>
      <c r="C296" s="46">
        <v>1000</v>
      </c>
      <c r="D296" s="20"/>
      <c r="E296" s="75">
        <f t="shared" si="86"/>
        <v>1000</v>
      </c>
      <c r="F296" s="20"/>
      <c r="G296" s="20"/>
      <c r="H296" s="20">
        <v>0</v>
      </c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>
        <f t="shared" si="83"/>
        <v>0</v>
      </c>
      <c r="T296" s="20">
        <f t="shared" si="84"/>
        <v>-1000</v>
      </c>
      <c r="U296" s="71">
        <f t="shared" si="85"/>
        <v>0</v>
      </c>
    </row>
    <row r="297" spans="1:21" ht="12.75" hidden="1" customHeight="1" x14ac:dyDescent="0.25">
      <c r="A297" s="61" t="s">
        <v>342</v>
      </c>
      <c r="B297" s="8" t="s">
        <v>80</v>
      </c>
      <c r="C297" s="27">
        <v>2500</v>
      </c>
      <c r="D297" s="22"/>
      <c r="E297" s="75">
        <f t="shared" si="86"/>
        <v>2500</v>
      </c>
      <c r="F297" s="22">
        <v>135.99</v>
      </c>
      <c r="G297" s="22">
        <v>135.99</v>
      </c>
      <c r="H297" s="22">
        <v>0</v>
      </c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0">
        <f t="shared" si="83"/>
        <v>271.98</v>
      </c>
      <c r="T297" s="20">
        <f t="shared" si="84"/>
        <v>-2228.02</v>
      </c>
      <c r="U297" s="71">
        <f t="shared" si="85"/>
        <v>0.10879200000000001</v>
      </c>
    </row>
    <row r="298" spans="1:21" ht="12.75" hidden="1" customHeight="1" x14ac:dyDescent="0.25">
      <c r="A298" s="61" t="s">
        <v>343</v>
      </c>
      <c r="B298" s="8" t="s">
        <v>92</v>
      </c>
      <c r="C298" s="46">
        <v>0</v>
      </c>
      <c r="D298" s="20"/>
      <c r="E298" s="75">
        <f t="shared" si="86"/>
        <v>0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>
        <f t="shared" si="83"/>
        <v>0</v>
      </c>
      <c r="T298" s="20">
        <f t="shared" si="84"/>
        <v>0</v>
      </c>
      <c r="U298" s="71"/>
    </row>
    <row r="299" spans="1:21" ht="12.75" hidden="1" customHeight="1" x14ac:dyDescent="0.25">
      <c r="A299" s="61" t="s">
        <v>344</v>
      </c>
      <c r="B299" s="8" t="s">
        <v>19</v>
      </c>
      <c r="C299" s="46">
        <v>1500</v>
      </c>
      <c r="D299" s="20"/>
      <c r="E299" s="75">
        <f t="shared" si="86"/>
        <v>1500</v>
      </c>
      <c r="F299" s="20">
        <v>87.88</v>
      </c>
      <c r="G299" s="20"/>
      <c r="H299" s="20">
        <v>159.65</v>
      </c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>
        <f t="shared" si="83"/>
        <v>247.53</v>
      </c>
      <c r="T299" s="20">
        <f t="shared" si="84"/>
        <v>-1252.47</v>
      </c>
      <c r="U299" s="71">
        <f t="shared" si="85"/>
        <v>0.16502</v>
      </c>
    </row>
    <row r="300" spans="1:21" ht="12.75" hidden="1" customHeight="1" x14ac:dyDescent="0.25">
      <c r="A300" s="61" t="s">
        <v>345</v>
      </c>
      <c r="B300" s="8" t="s">
        <v>31</v>
      </c>
      <c r="C300" s="46">
        <v>0</v>
      </c>
      <c r="D300" s="20"/>
      <c r="E300" s="75">
        <f t="shared" si="86"/>
        <v>0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>
        <f t="shared" si="83"/>
        <v>0</v>
      </c>
      <c r="T300" s="20">
        <f t="shared" si="84"/>
        <v>0</v>
      </c>
      <c r="U300" s="71" t="e">
        <f t="shared" si="85"/>
        <v>#DIV/0!</v>
      </c>
    </row>
    <row r="301" spans="1:21" ht="12.75" hidden="1" customHeight="1" x14ac:dyDescent="0.25">
      <c r="A301" s="61" t="s">
        <v>346</v>
      </c>
      <c r="B301" s="8" t="s">
        <v>32</v>
      </c>
      <c r="C301" s="46">
        <v>2500</v>
      </c>
      <c r="D301" s="20"/>
      <c r="E301" s="75">
        <f t="shared" si="86"/>
        <v>2500</v>
      </c>
      <c r="F301" s="20"/>
      <c r="G301" s="20"/>
      <c r="H301" s="20">
        <v>0</v>
      </c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>
        <f t="shared" si="83"/>
        <v>0</v>
      </c>
      <c r="T301" s="20">
        <f t="shared" si="84"/>
        <v>-2500</v>
      </c>
      <c r="U301" s="71">
        <f t="shared" si="85"/>
        <v>0</v>
      </c>
    </row>
    <row r="302" spans="1:21" ht="12.75" hidden="1" customHeight="1" x14ac:dyDescent="0.25">
      <c r="A302" s="61" t="s">
        <v>347</v>
      </c>
      <c r="B302" s="8" t="s">
        <v>183</v>
      </c>
      <c r="C302" s="46">
        <v>3500</v>
      </c>
      <c r="D302" s="20"/>
      <c r="E302" s="75">
        <f t="shared" si="86"/>
        <v>3500</v>
      </c>
      <c r="F302" s="20">
        <v>225</v>
      </c>
      <c r="G302" s="20"/>
      <c r="H302" s="20">
        <v>0</v>
      </c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>
        <f t="shared" si="83"/>
        <v>225</v>
      </c>
      <c r="T302" s="20">
        <f t="shared" si="84"/>
        <v>-3275</v>
      </c>
      <c r="U302" s="71">
        <f t="shared" si="85"/>
        <v>6.4285714285714279E-2</v>
      </c>
    </row>
    <row r="303" spans="1:21" ht="12.75" hidden="1" customHeight="1" x14ac:dyDescent="0.25">
      <c r="A303" s="61" t="s">
        <v>491</v>
      </c>
      <c r="B303" s="8" t="s">
        <v>492</v>
      </c>
      <c r="C303" s="46">
        <v>8000</v>
      </c>
      <c r="D303" s="20"/>
      <c r="E303" s="75">
        <f t="shared" si="86"/>
        <v>8000</v>
      </c>
      <c r="F303" s="20"/>
      <c r="G303" s="20"/>
      <c r="H303" s="20">
        <v>0</v>
      </c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>
        <f t="shared" si="83"/>
        <v>0</v>
      </c>
      <c r="T303" s="20">
        <f t="shared" si="84"/>
        <v>-8000</v>
      </c>
      <c r="U303" s="71">
        <f t="shared" si="85"/>
        <v>0</v>
      </c>
    </row>
    <row r="304" spans="1:21" ht="12.75" hidden="1" customHeight="1" x14ac:dyDescent="0.25">
      <c r="A304" s="61" t="s">
        <v>348</v>
      </c>
      <c r="B304" s="8" t="s">
        <v>81</v>
      </c>
      <c r="C304" s="46">
        <v>10000</v>
      </c>
      <c r="D304" s="20"/>
      <c r="E304" s="75">
        <f t="shared" si="86"/>
        <v>10000</v>
      </c>
      <c r="F304" s="20">
        <v>4000</v>
      </c>
      <c r="G304" s="20">
        <v>3601.66</v>
      </c>
      <c r="H304" s="20">
        <v>3607</v>
      </c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>
        <f t="shared" si="83"/>
        <v>11208.66</v>
      </c>
      <c r="T304" s="20">
        <f t="shared" si="84"/>
        <v>1208.6599999999999</v>
      </c>
      <c r="U304" s="71">
        <f t="shared" si="85"/>
        <v>1.1208659999999999</v>
      </c>
    </row>
    <row r="305" spans="1:21" ht="12.75" hidden="1" customHeight="1" x14ac:dyDescent="0.25">
      <c r="A305" s="61" t="s">
        <v>447</v>
      </c>
      <c r="B305" s="8" t="s">
        <v>448</v>
      </c>
      <c r="C305" s="46">
        <v>0</v>
      </c>
      <c r="D305" s="20"/>
      <c r="E305" s="75">
        <f t="shared" si="86"/>
        <v>0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>
        <f t="shared" si="83"/>
        <v>0</v>
      </c>
      <c r="T305" s="20">
        <f t="shared" si="84"/>
        <v>0</v>
      </c>
      <c r="U305" s="71"/>
    </row>
    <row r="306" spans="1:21" ht="12.75" hidden="1" customHeight="1" x14ac:dyDescent="0.25">
      <c r="A306" s="61" t="s">
        <v>349</v>
      </c>
      <c r="B306" s="8" t="s">
        <v>11</v>
      </c>
      <c r="C306" s="46">
        <v>500</v>
      </c>
      <c r="D306" s="20"/>
      <c r="E306" s="75">
        <f t="shared" si="86"/>
        <v>500</v>
      </c>
      <c r="F306" s="20"/>
      <c r="G306" s="20"/>
      <c r="H306" s="20">
        <v>106.68</v>
      </c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>
        <f t="shared" si="83"/>
        <v>106.68</v>
      </c>
      <c r="T306" s="20">
        <f t="shared" si="84"/>
        <v>-393.32</v>
      </c>
      <c r="U306" s="71">
        <f t="shared" si="85"/>
        <v>0.21336000000000002</v>
      </c>
    </row>
    <row r="307" spans="1:21" ht="12.75" hidden="1" customHeight="1" x14ac:dyDescent="0.25">
      <c r="A307" s="61" t="s">
        <v>350</v>
      </c>
      <c r="B307" s="8" t="s">
        <v>13</v>
      </c>
      <c r="C307" s="46">
        <v>0</v>
      </c>
      <c r="D307" s="20"/>
      <c r="E307" s="75">
        <f t="shared" si="86"/>
        <v>0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>
        <f t="shared" si="83"/>
        <v>0</v>
      </c>
      <c r="T307" s="20">
        <f t="shared" si="84"/>
        <v>0</v>
      </c>
      <c r="U307" s="71"/>
    </row>
    <row r="308" spans="1:21" ht="12.75" hidden="1" customHeight="1" x14ac:dyDescent="0.25">
      <c r="A308" s="63" t="s">
        <v>351</v>
      </c>
      <c r="B308" s="8" t="s">
        <v>33</v>
      </c>
      <c r="C308" s="21">
        <v>350</v>
      </c>
      <c r="D308" s="20"/>
      <c r="E308" s="75">
        <f t="shared" si="86"/>
        <v>350</v>
      </c>
      <c r="F308" s="20">
        <v>27.35</v>
      </c>
      <c r="G308" s="20">
        <v>28.45</v>
      </c>
      <c r="H308" s="20">
        <v>28.45</v>
      </c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>
        <f t="shared" si="83"/>
        <v>84.25</v>
      </c>
      <c r="T308" s="20">
        <f t="shared" si="84"/>
        <v>-265.75</v>
      </c>
      <c r="U308" s="71">
        <f t="shared" si="85"/>
        <v>0.24071428571428571</v>
      </c>
    </row>
    <row r="309" spans="1:21" s="14" customFormat="1" ht="12.75" hidden="1" customHeight="1" x14ac:dyDescent="0.3">
      <c r="A309" s="59"/>
      <c r="B309" s="19" t="s">
        <v>15</v>
      </c>
      <c r="C309" s="25">
        <f>SUM(C295:C308)</f>
        <v>29850</v>
      </c>
      <c r="D309" s="25">
        <f>SUM(D295:D308)</f>
        <v>0</v>
      </c>
      <c r="E309" s="25">
        <f t="shared" ref="E309:R309" si="87">SUM(E295:E308)</f>
        <v>29850</v>
      </c>
      <c r="F309" s="25">
        <f>SUM(F294:F308)</f>
        <v>4868.2800000000007</v>
      </c>
      <c r="G309" s="25">
        <f t="shared" si="87"/>
        <v>3766.0999999999995</v>
      </c>
      <c r="H309" s="25">
        <f t="shared" si="87"/>
        <v>3901.7799999999997</v>
      </c>
      <c r="I309" s="25">
        <f t="shared" si="87"/>
        <v>0</v>
      </c>
      <c r="J309" s="25">
        <f t="shared" si="87"/>
        <v>0</v>
      </c>
      <c r="K309" s="25">
        <f t="shared" si="87"/>
        <v>0</v>
      </c>
      <c r="L309" s="25">
        <f>SUM(L295:L308)</f>
        <v>0</v>
      </c>
      <c r="M309" s="25">
        <f t="shared" si="87"/>
        <v>0</v>
      </c>
      <c r="N309" s="25">
        <f t="shared" si="87"/>
        <v>0</v>
      </c>
      <c r="O309" s="25">
        <f>SUM(O294:O308)</f>
        <v>0</v>
      </c>
      <c r="P309" s="25">
        <f>SUM(P294:P308)</f>
        <v>0</v>
      </c>
      <c r="Q309" s="25">
        <f t="shared" si="87"/>
        <v>0</v>
      </c>
      <c r="R309" s="25">
        <f t="shared" si="87"/>
        <v>0</v>
      </c>
      <c r="S309" s="25">
        <f>SUM(S294:S308)</f>
        <v>12546.16</v>
      </c>
      <c r="T309" s="25">
        <f>SUM(T295:T308)</f>
        <v>-17705.899999999998</v>
      </c>
      <c r="U309" s="89">
        <f t="shared" si="85"/>
        <v>0.42030686767169179</v>
      </c>
    </row>
    <row r="310" spans="1:21" s="14" customFormat="1" ht="12.75" hidden="1" customHeight="1" x14ac:dyDescent="0.3">
      <c r="A310" s="59"/>
      <c r="B310" s="9" t="s">
        <v>463</v>
      </c>
      <c r="C310" s="20"/>
      <c r="D310" s="25"/>
      <c r="E310" s="20">
        <f>SUM(C310:D310)</f>
        <v>0</v>
      </c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0">
        <f t="shared" ref="T310" si="88">SUM(S310-E310)</f>
        <v>0</v>
      </c>
      <c r="U310" s="89"/>
    </row>
    <row r="311" spans="1:21" s="14" customFormat="1" ht="12.75" hidden="1" customHeight="1" x14ac:dyDescent="0.3">
      <c r="A311" s="59"/>
      <c r="B311" s="19" t="s">
        <v>125</v>
      </c>
      <c r="C311" s="25">
        <f>SUM(C309:C310)</f>
        <v>29850</v>
      </c>
      <c r="D311" s="25"/>
      <c r="E311" s="101">
        <f>SUM(E309:E310)</f>
        <v>29850</v>
      </c>
      <c r="F311" s="101">
        <f t="shared" ref="F311:Q311" si="89">SUM(F309:F310)</f>
        <v>4868.2800000000007</v>
      </c>
      <c r="G311" s="101">
        <f t="shared" si="89"/>
        <v>3766.0999999999995</v>
      </c>
      <c r="H311" s="101">
        <f t="shared" si="89"/>
        <v>3901.7799999999997</v>
      </c>
      <c r="I311" s="101">
        <f t="shared" si="89"/>
        <v>0</v>
      </c>
      <c r="J311" s="101">
        <f t="shared" si="89"/>
        <v>0</v>
      </c>
      <c r="K311" s="101">
        <f t="shared" si="89"/>
        <v>0</v>
      </c>
      <c r="L311" s="101">
        <f t="shared" si="89"/>
        <v>0</v>
      </c>
      <c r="M311" s="101">
        <f t="shared" si="89"/>
        <v>0</v>
      </c>
      <c r="N311" s="101">
        <f t="shared" si="89"/>
        <v>0</v>
      </c>
      <c r="O311" s="101">
        <f t="shared" si="89"/>
        <v>0</v>
      </c>
      <c r="P311" s="101">
        <f t="shared" si="89"/>
        <v>0</v>
      </c>
      <c r="Q311" s="101">
        <f t="shared" si="89"/>
        <v>0</v>
      </c>
      <c r="R311" s="101"/>
      <c r="S311" s="101">
        <f>SUM(S309:S310)</f>
        <v>12546.16</v>
      </c>
      <c r="T311" s="25">
        <f>SUM(T309:T310)</f>
        <v>-17705.899999999998</v>
      </c>
      <c r="U311" s="89"/>
    </row>
    <row r="312" spans="1:21" s="14" customFormat="1" ht="12.75" hidden="1" customHeight="1" x14ac:dyDescent="0.3">
      <c r="A312" s="59"/>
      <c r="B312" s="15"/>
      <c r="C312" s="33"/>
      <c r="D312" s="33"/>
      <c r="E312" s="102" t="s">
        <v>549</v>
      </c>
      <c r="F312" s="102">
        <v>8206.68</v>
      </c>
      <c r="G312" s="102">
        <v>980.77</v>
      </c>
      <c r="H312" s="102">
        <v>2571.6799999999998</v>
      </c>
      <c r="I312" s="102">
        <v>2336.29</v>
      </c>
      <c r="J312" s="102">
        <v>4044.52</v>
      </c>
      <c r="K312" s="102">
        <v>988.35</v>
      </c>
      <c r="L312" s="102">
        <v>275.65000000000003</v>
      </c>
      <c r="M312" s="102">
        <v>300.30000000000007</v>
      </c>
      <c r="N312" s="102">
        <v>173.11999999999998</v>
      </c>
      <c r="O312" s="102">
        <v>648.46</v>
      </c>
      <c r="P312" s="102">
        <v>615.47</v>
      </c>
      <c r="Q312" s="102">
        <v>505.13</v>
      </c>
      <c r="R312" s="103"/>
      <c r="S312" s="100">
        <f>SUM(F312:G312)</f>
        <v>9187.4500000000007</v>
      </c>
      <c r="T312" s="33"/>
      <c r="U312" s="91"/>
    </row>
    <row r="313" spans="1:21" ht="12.75" hidden="1" customHeight="1" x14ac:dyDescent="0.25">
      <c r="B313" s="3"/>
      <c r="C313" s="10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1" s="14" customFormat="1" ht="12.75" customHeight="1" x14ac:dyDescent="0.3">
      <c r="A314" s="59"/>
      <c r="B314" s="15"/>
      <c r="C314" s="6">
        <v>2025</v>
      </c>
      <c r="D314" s="77" t="s">
        <v>70</v>
      </c>
      <c r="E314" s="44" t="s">
        <v>60</v>
      </c>
      <c r="F314" s="44" t="s">
        <v>62</v>
      </c>
      <c r="G314" s="36" t="s">
        <v>96</v>
      </c>
      <c r="H314" s="36" t="s">
        <v>97</v>
      </c>
      <c r="I314" s="36" t="s">
        <v>98</v>
      </c>
      <c r="J314" s="36" t="s">
        <v>100</v>
      </c>
      <c r="K314" s="36" t="s">
        <v>101</v>
      </c>
      <c r="L314" s="36" t="s">
        <v>102</v>
      </c>
      <c r="M314" s="36" t="s">
        <v>103</v>
      </c>
      <c r="N314" s="36" t="s">
        <v>104</v>
      </c>
      <c r="O314" s="36" t="s">
        <v>105</v>
      </c>
      <c r="P314" s="36" t="s">
        <v>106</v>
      </c>
      <c r="Q314" s="36" t="s">
        <v>107</v>
      </c>
      <c r="R314" s="44" t="s">
        <v>449</v>
      </c>
      <c r="S314" s="44" t="s">
        <v>58</v>
      </c>
      <c r="T314" s="44" t="s">
        <v>64</v>
      </c>
      <c r="U314" s="112" t="s">
        <v>66</v>
      </c>
    </row>
    <row r="315" spans="1:21" s="14" customFormat="1" ht="12.75" customHeight="1" x14ac:dyDescent="0.3">
      <c r="A315" s="60" t="s">
        <v>139</v>
      </c>
      <c r="B315" s="70" t="s">
        <v>167</v>
      </c>
      <c r="C315" s="35" t="s">
        <v>57</v>
      </c>
      <c r="D315" s="78" t="s">
        <v>59</v>
      </c>
      <c r="E315" s="45" t="s">
        <v>61</v>
      </c>
      <c r="F315" s="45" t="s">
        <v>63</v>
      </c>
      <c r="G315" s="37" t="s">
        <v>63</v>
      </c>
      <c r="H315" s="37" t="s">
        <v>63</v>
      </c>
      <c r="I315" s="37" t="s">
        <v>63</v>
      </c>
      <c r="J315" s="37" t="s">
        <v>63</v>
      </c>
      <c r="K315" s="37" t="s">
        <v>63</v>
      </c>
      <c r="L315" s="37" t="s">
        <v>63</v>
      </c>
      <c r="M315" s="37" t="s">
        <v>63</v>
      </c>
      <c r="N315" s="37" t="s">
        <v>63</v>
      </c>
      <c r="O315" s="37" t="s">
        <v>63</v>
      </c>
      <c r="P315" s="37" t="s">
        <v>63</v>
      </c>
      <c r="Q315" s="37" t="s">
        <v>63</v>
      </c>
      <c r="R315" s="45" t="s">
        <v>450</v>
      </c>
      <c r="S315" s="45" t="s">
        <v>15</v>
      </c>
      <c r="T315" s="45" t="s">
        <v>65</v>
      </c>
      <c r="U315" s="113" t="s">
        <v>67</v>
      </c>
    </row>
    <row r="316" spans="1:21" ht="12.75" customHeight="1" x14ac:dyDescent="0.25">
      <c r="A316" s="61" t="s">
        <v>536</v>
      </c>
      <c r="B316" s="74" t="s">
        <v>537</v>
      </c>
      <c r="C316" s="21">
        <v>0</v>
      </c>
      <c r="D316" s="20"/>
      <c r="E316" s="75">
        <f t="shared" ref="E316" si="90">SUM(C316:D316)</f>
        <v>0</v>
      </c>
      <c r="F316" s="75">
        <v>30</v>
      </c>
      <c r="G316" s="75">
        <v>30</v>
      </c>
      <c r="H316" s="75">
        <v>30</v>
      </c>
      <c r="I316" s="75">
        <v>30</v>
      </c>
      <c r="J316" s="75"/>
      <c r="K316" s="75"/>
      <c r="L316" s="75"/>
      <c r="M316" s="75"/>
      <c r="N316" s="75"/>
      <c r="O316" s="75"/>
      <c r="P316" s="75"/>
      <c r="Q316" s="75"/>
      <c r="R316" s="75"/>
      <c r="S316" s="20">
        <f t="shared" ref="S316:S321" si="91">SUM(F316:R316)</f>
        <v>120</v>
      </c>
      <c r="T316" s="20">
        <f t="shared" ref="T316:T321" si="92">SUM(S316-E316)</f>
        <v>120</v>
      </c>
      <c r="U316" s="71"/>
    </row>
    <row r="317" spans="1:21" ht="12.75" customHeight="1" x14ac:dyDescent="0.25">
      <c r="A317" s="61" t="s">
        <v>197</v>
      </c>
      <c r="B317" s="8" t="s">
        <v>71</v>
      </c>
      <c r="C317" s="46">
        <v>250000</v>
      </c>
      <c r="D317" s="20"/>
      <c r="E317" s="75">
        <f t="shared" ref="E317:E321" si="93">SUM(C317:D317)</f>
        <v>250000</v>
      </c>
      <c r="F317" s="20">
        <v>19495.919999999998</v>
      </c>
      <c r="G317" s="20">
        <v>20690.93</v>
      </c>
      <c r="H317" s="20">
        <v>20481.68</v>
      </c>
      <c r="I317" s="20">
        <v>12551.02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>
        <f t="shared" si="91"/>
        <v>73219.55</v>
      </c>
      <c r="T317" s="20">
        <f t="shared" si="92"/>
        <v>-176780.45</v>
      </c>
      <c r="U317" s="71">
        <f t="shared" ref="U317:U324" si="94">S317/E317</f>
        <v>0.29287820000000003</v>
      </c>
    </row>
    <row r="318" spans="1:21" ht="12.75" customHeight="1" x14ac:dyDescent="0.25">
      <c r="A318" s="61" t="s">
        <v>146</v>
      </c>
      <c r="B318" s="1" t="s">
        <v>138</v>
      </c>
      <c r="C318" s="21">
        <v>30000</v>
      </c>
      <c r="D318" s="20"/>
      <c r="E318" s="75">
        <f t="shared" si="93"/>
        <v>30000</v>
      </c>
      <c r="F318" s="20">
        <v>515.94000000000005</v>
      </c>
      <c r="G318" s="20">
        <v>1838.43</v>
      </c>
      <c r="H318" s="20">
        <v>720</v>
      </c>
      <c r="I318" s="20">
        <v>327.10000000000002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>
        <f t="shared" si="91"/>
        <v>3401.47</v>
      </c>
      <c r="T318" s="20">
        <f t="shared" si="92"/>
        <v>-26598.53</v>
      </c>
      <c r="U318" s="71">
        <f t="shared" si="94"/>
        <v>0.11338233333333332</v>
      </c>
    </row>
    <row r="319" spans="1:21" ht="12.75" customHeight="1" x14ac:dyDescent="0.25">
      <c r="A319" s="62" t="s">
        <v>198</v>
      </c>
      <c r="B319" s="8" t="s">
        <v>35</v>
      </c>
      <c r="C319" s="46">
        <v>360000</v>
      </c>
      <c r="D319" s="20"/>
      <c r="E319" s="75">
        <f t="shared" si="93"/>
        <v>360000</v>
      </c>
      <c r="F319" s="20">
        <v>34268.120000000003</v>
      </c>
      <c r="G319" s="20">
        <v>36415.47</v>
      </c>
      <c r="H319" s="20">
        <v>38817.08</v>
      </c>
      <c r="I319" s="20">
        <v>28931.64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>
        <f t="shared" si="91"/>
        <v>138432.31</v>
      </c>
      <c r="T319" s="20">
        <f t="shared" si="92"/>
        <v>-221567.69</v>
      </c>
      <c r="U319" s="71">
        <f t="shared" si="94"/>
        <v>0.38453419444444442</v>
      </c>
    </row>
    <row r="320" spans="1:21" ht="12.75" customHeight="1" x14ac:dyDescent="0.25">
      <c r="A320" s="63" t="s">
        <v>155</v>
      </c>
      <c r="B320" s="8" t="s">
        <v>137</v>
      </c>
      <c r="C320" s="21">
        <v>2400</v>
      </c>
      <c r="D320" s="20"/>
      <c r="E320" s="75">
        <f t="shared" si="93"/>
        <v>2400</v>
      </c>
      <c r="F320" s="20">
        <v>158</v>
      </c>
      <c r="G320" s="20">
        <v>57</v>
      </c>
      <c r="H320" s="20">
        <v>207</v>
      </c>
      <c r="I320" s="20">
        <v>148</v>
      </c>
      <c r="J320" s="20"/>
      <c r="K320" s="20"/>
      <c r="L320" s="20"/>
      <c r="M320" s="20"/>
      <c r="N320" s="20"/>
      <c r="O320" s="20"/>
      <c r="P320" s="20"/>
      <c r="Q320" s="20"/>
      <c r="R320" s="20"/>
      <c r="S320" s="20">
        <f t="shared" si="91"/>
        <v>570</v>
      </c>
      <c r="T320" s="20">
        <f t="shared" si="92"/>
        <v>-1830</v>
      </c>
      <c r="U320" s="71"/>
    </row>
    <row r="321" spans="1:21" ht="12.75" customHeight="1" x14ac:dyDescent="0.25">
      <c r="A321" s="63" t="s">
        <v>221</v>
      </c>
      <c r="B321" s="68" t="s">
        <v>160</v>
      </c>
      <c r="C321" s="21">
        <v>1000</v>
      </c>
      <c r="D321" s="20"/>
      <c r="E321" s="75">
        <f t="shared" si="93"/>
        <v>1000</v>
      </c>
      <c r="F321" s="20">
        <v>5.5</v>
      </c>
      <c r="G321" s="20">
        <v>11</v>
      </c>
      <c r="H321" s="20">
        <v>8.25</v>
      </c>
      <c r="I321" s="20">
        <v>2.75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>
        <f t="shared" si="91"/>
        <v>27.5</v>
      </c>
      <c r="T321" s="20">
        <f t="shared" si="92"/>
        <v>-972.5</v>
      </c>
      <c r="U321" s="71">
        <f t="shared" si="94"/>
        <v>2.75E-2</v>
      </c>
    </row>
    <row r="322" spans="1:21" s="14" customFormat="1" ht="12.75" customHeight="1" x14ac:dyDescent="0.3">
      <c r="A322" s="59"/>
      <c r="B322" s="19" t="s">
        <v>36</v>
      </c>
      <c r="C322" s="25">
        <f>SUM(C317:C321)</f>
        <v>643400</v>
      </c>
      <c r="D322" s="25">
        <f>SUM(D317:D319)</f>
        <v>0</v>
      </c>
      <c r="E322" s="25">
        <f>SUM(E316:E321)</f>
        <v>643400</v>
      </c>
      <c r="F322" s="25">
        <f t="shared" ref="F322:R322" si="95">SUM(F316:F321)</f>
        <v>54473.479999999996</v>
      </c>
      <c r="G322" s="25">
        <f t="shared" si="95"/>
        <v>59042.83</v>
      </c>
      <c r="H322" s="25">
        <f t="shared" si="95"/>
        <v>60264.01</v>
      </c>
      <c r="I322" s="25">
        <f t="shared" si="95"/>
        <v>41990.51</v>
      </c>
      <c r="J322" s="25">
        <f t="shared" si="95"/>
        <v>0</v>
      </c>
      <c r="K322" s="25">
        <f t="shared" si="95"/>
        <v>0</v>
      </c>
      <c r="L322" s="25">
        <f t="shared" si="95"/>
        <v>0</v>
      </c>
      <c r="M322" s="25">
        <f t="shared" si="95"/>
        <v>0</v>
      </c>
      <c r="N322" s="25">
        <f t="shared" si="95"/>
        <v>0</v>
      </c>
      <c r="O322" s="25">
        <f t="shared" si="95"/>
        <v>0</v>
      </c>
      <c r="P322" s="25">
        <f t="shared" si="95"/>
        <v>0</v>
      </c>
      <c r="Q322" s="25">
        <f t="shared" si="95"/>
        <v>0</v>
      </c>
      <c r="R322" s="25">
        <f t="shared" si="95"/>
        <v>0</v>
      </c>
      <c r="S322" s="25">
        <f>SUM(S316:S321)</f>
        <v>215770.83000000002</v>
      </c>
      <c r="T322" s="25">
        <f>SUM(T316:T321)</f>
        <v>-427629.17000000004</v>
      </c>
      <c r="U322" s="89">
        <f t="shared" si="94"/>
        <v>0.33536032017407524</v>
      </c>
    </row>
    <row r="323" spans="1:21" ht="12.75" customHeight="1" x14ac:dyDescent="0.25">
      <c r="B323" s="9"/>
      <c r="C323" s="20"/>
      <c r="D323" s="20"/>
      <c r="E323" s="20">
        <f>SUM(C323:D323)</f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/>
      <c r="S323" s="20">
        <f>SUM(F323:F323)+D323</f>
        <v>0</v>
      </c>
      <c r="T323" s="20">
        <f t="shared" ref="T323" si="96">SUM(S323-E323)</f>
        <v>0</v>
      </c>
      <c r="U323" s="71"/>
    </row>
    <row r="324" spans="1:21" s="14" customFormat="1" ht="12.75" customHeight="1" x14ac:dyDescent="0.3">
      <c r="A324" s="65"/>
      <c r="B324" s="19" t="s">
        <v>122</v>
      </c>
      <c r="C324" s="25">
        <f t="shared" ref="C324" si="97">SUM(C322:C323)</f>
        <v>643400</v>
      </c>
      <c r="D324" s="25">
        <f>SUM(D322:D323)</f>
        <v>0</v>
      </c>
      <c r="E324" s="25">
        <f>SUM(E322:E323)</f>
        <v>643400</v>
      </c>
      <c r="F324" s="25">
        <f t="shared" ref="F324:J324" si="98">SUM(F322:F323)</f>
        <v>54473.479999999996</v>
      </c>
      <c r="G324" s="25">
        <f t="shared" si="98"/>
        <v>59042.83</v>
      </c>
      <c r="H324" s="25">
        <f t="shared" si="98"/>
        <v>60264.01</v>
      </c>
      <c r="I324" s="25">
        <f t="shared" si="98"/>
        <v>41990.51</v>
      </c>
      <c r="J324" s="25">
        <f t="shared" si="98"/>
        <v>0</v>
      </c>
      <c r="K324" s="25">
        <f>SUM(K322:K323)</f>
        <v>0</v>
      </c>
      <c r="L324" s="25">
        <f t="shared" ref="L324:M324" si="99">SUM(L322:L323)</f>
        <v>0</v>
      </c>
      <c r="M324" s="25">
        <f t="shared" si="99"/>
        <v>0</v>
      </c>
      <c r="N324" s="25">
        <f>SUM(N322:N323)</f>
        <v>0</v>
      </c>
      <c r="O324" s="25">
        <f>SUM(O317:O321)</f>
        <v>0</v>
      </c>
      <c r="P324" s="25">
        <f>SUM(P317:P321)</f>
        <v>0</v>
      </c>
      <c r="Q324" s="25">
        <f>SUM(Q317:Q321)</f>
        <v>0</v>
      </c>
      <c r="R324" s="25">
        <f>SUM(R317:R319)</f>
        <v>0</v>
      </c>
      <c r="S324" s="25">
        <f>SUM(S322:S323)</f>
        <v>215770.83000000002</v>
      </c>
      <c r="T324" s="25">
        <f>SUM(T322:T323)</f>
        <v>-427629.17000000004</v>
      </c>
      <c r="U324" s="89">
        <f t="shared" si="94"/>
        <v>0.33536032017407524</v>
      </c>
    </row>
    <row r="325" spans="1:21" ht="12.75" customHeight="1" x14ac:dyDescent="0.3">
      <c r="C325" s="10"/>
      <c r="E325" s="29" t="s">
        <v>549</v>
      </c>
      <c r="F325" s="29">
        <v>45902.58</v>
      </c>
      <c r="G325" s="29">
        <v>52443.520000000004</v>
      </c>
      <c r="H325" s="29">
        <v>53352.83</v>
      </c>
      <c r="I325" s="29">
        <v>38991.629999999997</v>
      </c>
      <c r="J325" s="29">
        <v>28341.69</v>
      </c>
      <c r="K325" s="29">
        <v>26186.41</v>
      </c>
      <c r="L325" s="29">
        <v>25499.340000000004</v>
      </c>
      <c r="M325" s="29">
        <v>27842.550000000003</v>
      </c>
      <c r="N325" s="29">
        <v>28304.370000000003</v>
      </c>
      <c r="O325" s="29">
        <v>31960.97</v>
      </c>
      <c r="P325" s="29">
        <v>36809.850000000006</v>
      </c>
      <c r="Q325" s="29">
        <v>40475.94</v>
      </c>
      <c r="R325" s="29"/>
      <c r="S325" s="100" cm="1">
        <f t="array" ref="S325">SUMPRODUCT((F324:Q324&lt;&gt;0)*(F325:Q325))</f>
        <v>190690.56</v>
      </c>
      <c r="T325" s="26"/>
    </row>
    <row r="326" spans="1:21" ht="12.75" customHeight="1" x14ac:dyDescent="0.3">
      <c r="A326" s="66"/>
      <c r="B326" s="3"/>
      <c r="C326" s="33"/>
      <c r="D326" s="33"/>
      <c r="E326" s="26" t="s">
        <v>561</v>
      </c>
      <c r="F326" s="26">
        <f>F324-F325</f>
        <v>8570.8999999999942</v>
      </c>
      <c r="G326" s="26">
        <f t="shared" ref="G326:I326" si="100">G324-G325</f>
        <v>6599.3099999999977</v>
      </c>
      <c r="H326" s="26">
        <f t="shared" si="100"/>
        <v>6911.18</v>
      </c>
      <c r="I326" s="26">
        <f t="shared" si="100"/>
        <v>2998.8800000000047</v>
      </c>
      <c r="J326" s="26">
        <f t="shared" ref="J326:Q326" si="101">J287-J322</f>
        <v>0</v>
      </c>
      <c r="K326" s="26">
        <f t="shared" si="101"/>
        <v>0</v>
      </c>
      <c r="L326" s="26">
        <f t="shared" si="101"/>
        <v>0</v>
      </c>
      <c r="M326" s="26">
        <f t="shared" si="101"/>
        <v>0</v>
      </c>
      <c r="N326" s="26">
        <f t="shared" si="101"/>
        <v>0</v>
      </c>
      <c r="O326" s="26">
        <f t="shared" si="101"/>
        <v>0</v>
      </c>
      <c r="P326" s="26">
        <f t="shared" si="101"/>
        <v>0</v>
      </c>
      <c r="Q326" s="26">
        <f t="shared" si="101"/>
        <v>0</v>
      </c>
      <c r="R326" s="26"/>
      <c r="S326" s="26">
        <f t="shared" ref="S326" si="102">S324-S325</f>
        <v>25080.270000000019</v>
      </c>
      <c r="T326" s="33"/>
      <c r="U326" s="91"/>
    </row>
    <row r="327" spans="1:21" ht="12.75" customHeight="1" x14ac:dyDescent="0.3">
      <c r="A327" s="60" t="s">
        <v>139</v>
      </c>
      <c r="B327" s="11" t="s">
        <v>168</v>
      </c>
      <c r="C327" s="1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1" ht="12.75" customHeight="1" x14ac:dyDescent="0.25">
      <c r="A328" s="61" t="s">
        <v>426</v>
      </c>
      <c r="B328" s="74" t="s">
        <v>427</v>
      </c>
      <c r="C328" s="75">
        <v>10000</v>
      </c>
      <c r="D328" s="20"/>
      <c r="E328" s="75">
        <f t="shared" ref="E328:E357" si="103">SUM(C328:D328)</f>
        <v>10000</v>
      </c>
      <c r="F328" s="20">
        <v>304</v>
      </c>
      <c r="G328" s="20">
        <v>576.5</v>
      </c>
      <c r="H328" s="20">
        <v>223.67</v>
      </c>
      <c r="I328" s="20">
        <v>392.65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>
        <f t="shared" ref="S328:S357" si="104">SUM(F328:R328)</f>
        <v>1496.8200000000002</v>
      </c>
      <c r="T328" s="20">
        <f t="shared" ref="T328:T357" si="105">SUM(S328-E328)</f>
        <v>-8503.18</v>
      </c>
      <c r="U328" s="71">
        <f t="shared" ref="U328:U358" si="106">S328/E328</f>
        <v>0.14968200000000001</v>
      </c>
    </row>
    <row r="329" spans="1:21" ht="12.75" customHeight="1" x14ac:dyDescent="0.25">
      <c r="A329" s="61" t="s">
        <v>352</v>
      </c>
      <c r="B329" s="8" t="s">
        <v>73</v>
      </c>
      <c r="C329" s="46">
        <v>95000</v>
      </c>
      <c r="D329" s="20"/>
      <c r="E329" s="75">
        <f t="shared" si="103"/>
        <v>95000</v>
      </c>
      <c r="F329" s="20">
        <v>7025.53</v>
      </c>
      <c r="G329" s="20">
        <v>5805.9</v>
      </c>
      <c r="H329" s="20">
        <v>7786.83</v>
      </c>
      <c r="I329" s="20">
        <v>5568.3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>
        <f t="shared" si="104"/>
        <v>26186.560000000001</v>
      </c>
      <c r="T329" s="20">
        <f t="shared" si="105"/>
        <v>-68813.440000000002</v>
      </c>
      <c r="U329" s="71">
        <f t="shared" si="106"/>
        <v>0.275648</v>
      </c>
    </row>
    <row r="330" spans="1:21" ht="12.75" customHeight="1" x14ac:dyDescent="0.25">
      <c r="A330" s="61" t="s">
        <v>471</v>
      </c>
      <c r="B330" s="8" t="s">
        <v>472</v>
      </c>
      <c r="C330" s="46">
        <v>25000</v>
      </c>
      <c r="D330" s="20"/>
      <c r="E330" s="75">
        <f t="shared" si="103"/>
        <v>25000</v>
      </c>
      <c r="F330" s="20">
        <v>952.53</v>
      </c>
      <c r="G330" s="20">
        <v>1017.95</v>
      </c>
      <c r="H330" s="20">
        <v>1550.5</v>
      </c>
      <c r="I330" s="20">
        <v>862.18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>
        <f t="shared" si="104"/>
        <v>4383.16</v>
      </c>
      <c r="T330" s="20">
        <f t="shared" si="105"/>
        <v>-20616.84</v>
      </c>
      <c r="U330" s="71">
        <f t="shared" si="106"/>
        <v>0.17532639999999999</v>
      </c>
    </row>
    <row r="331" spans="1:21" ht="12.75" customHeight="1" x14ac:dyDescent="0.25">
      <c r="A331" s="61" t="s">
        <v>402</v>
      </c>
      <c r="B331" s="8" t="s">
        <v>401</v>
      </c>
      <c r="C331" s="46">
        <v>2000</v>
      </c>
      <c r="D331" s="20"/>
      <c r="E331" s="75">
        <f t="shared" si="103"/>
        <v>2000</v>
      </c>
      <c r="F331" s="20">
        <v>0</v>
      </c>
      <c r="G331" s="20">
        <v>0</v>
      </c>
      <c r="H331" s="20">
        <v>564.08000000000004</v>
      </c>
      <c r="I331" s="20">
        <v>476.51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>
        <f t="shared" si="104"/>
        <v>1040.5900000000001</v>
      </c>
      <c r="T331" s="20">
        <f t="shared" si="105"/>
        <v>-959.40999999999985</v>
      </c>
      <c r="U331" s="71">
        <f t="shared" si="106"/>
        <v>0.52029500000000006</v>
      </c>
    </row>
    <row r="332" spans="1:21" ht="12.75" customHeight="1" x14ac:dyDescent="0.25">
      <c r="A332" s="61" t="s">
        <v>353</v>
      </c>
      <c r="B332" s="8" t="s">
        <v>192</v>
      </c>
      <c r="C332" s="48">
        <v>0</v>
      </c>
      <c r="D332" s="20"/>
      <c r="E332" s="75">
        <f t="shared" si="103"/>
        <v>0</v>
      </c>
      <c r="F332" s="20">
        <v>3.73</v>
      </c>
      <c r="G332" s="20">
        <v>-26.73</v>
      </c>
      <c r="H332" s="20">
        <v>24.54</v>
      </c>
      <c r="I332" s="20">
        <v>-4.79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>
        <f t="shared" si="104"/>
        <v>-3.2500000000000009</v>
      </c>
      <c r="T332" s="20">
        <f t="shared" si="105"/>
        <v>-3.2500000000000009</v>
      </c>
      <c r="U332" s="71">
        <v>0</v>
      </c>
    </row>
    <row r="333" spans="1:21" ht="12.75" customHeight="1" x14ac:dyDescent="0.25">
      <c r="A333" s="61" t="s">
        <v>547</v>
      </c>
      <c r="B333" s="8" t="s">
        <v>548</v>
      </c>
      <c r="C333" s="48">
        <v>0</v>
      </c>
      <c r="D333" s="20"/>
      <c r="E333" s="75">
        <f t="shared" si="103"/>
        <v>0</v>
      </c>
      <c r="F333" s="20">
        <v>-41.26</v>
      </c>
      <c r="G333" s="20">
        <v>41.26</v>
      </c>
      <c r="H333" s="20">
        <v>0</v>
      </c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>
        <f t="shared" si="104"/>
        <v>0</v>
      </c>
      <c r="T333" s="20">
        <f t="shared" si="105"/>
        <v>0</v>
      </c>
      <c r="U333" s="71"/>
    </row>
    <row r="334" spans="1:21" ht="12.75" customHeight="1" x14ac:dyDescent="0.25">
      <c r="A334" s="61" t="s">
        <v>387</v>
      </c>
      <c r="B334" s="8" t="s">
        <v>388</v>
      </c>
      <c r="C334" s="48">
        <v>6500</v>
      </c>
      <c r="D334" s="20"/>
      <c r="E334" s="75">
        <f t="shared" si="103"/>
        <v>6500</v>
      </c>
      <c r="F334" s="20">
        <v>517.99</v>
      </c>
      <c r="G334" s="20">
        <v>146.5</v>
      </c>
      <c r="H334" s="20">
        <v>381.24</v>
      </c>
      <c r="I334" s="20">
        <v>130.88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>
        <f t="shared" si="104"/>
        <v>1176.6100000000001</v>
      </c>
      <c r="T334" s="20">
        <f t="shared" si="105"/>
        <v>-5323.3899999999994</v>
      </c>
      <c r="U334" s="71">
        <f t="shared" si="106"/>
        <v>0.1810169230769231</v>
      </c>
    </row>
    <row r="335" spans="1:21" ht="12.75" customHeight="1" x14ac:dyDescent="0.25">
      <c r="A335" s="61" t="s">
        <v>354</v>
      </c>
      <c r="B335" s="8" t="s">
        <v>465</v>
      </c>
      <c r="C335" s="46">
        <v>18000</v>
      </c>
      <c r="D335" s="20"/>
      <c r="E335" s="75">
        <f t="shared" si="103"/>
        <v>18000</v>
      </c>
      <c r="F335" s="20">
        <v>954.09</v>
      </c>
      <c r="G335" s="20">
        <v>1298.28</v>
      </c>
      <c r="H335" s="20">
        <v>1387.75</v>
      </c>
      <c r="I335" s="20">
        <v>1401.72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>
        <f t="shared" si="104"/>
        <v>5041.84</v>
      </c>
      <c r="T335" s="20">
        <f t="shared" si="105"/>
        <v>-12958.16</v>
      </c>
      <c r="U335" s="71">
        <f t="shared" si="106"/>
        <v>0.28010222222222225</v>
      </c>
    </row>
    <row r="336" spans="1:21" ht="12.75" customHeight="1" x14ac:dyDescent="0.25">
      <c r="A336" s="61" t="s">
        <v>454</v>
      </c>
      <c r="B336" s="8" t="s">
        <v>455</v>
      </c>
      <c r="C336" s="46">
        <v>15000</v>
      </c>
      <c r="D336" s="20"/>
      <c r="E336" s="75">
        <f t="shared" si="103"/>
        <v>15000</v>
      </c>
      <c r="F336" s="20">
        <v>1371.27</v>
      </c>
      <c r="G336" s="20">
        <v>1097.96</v>
      </c>
      <c r="H336" s="20">
        <v>1513.39</v>
      </c>
      <c r="I336" s="20">
        <v>972.83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>
        <f t="shared" si="104"/>
        <v>4955.45</v>
      </c>
      <c r="T336" s="20">
        <f t="shared" si="105"/>
        <v>-10044.549999999999</v>
      </c>
      <c r="U336" s="71">
        <f t="shared" si="106"/>
        <v>0.33036333333333334</v>
      </c>
    </row>
    <row r="337" spans="1:21" ht="12.75" customHeight="1" x14ac:dyDescent="0.25">
      <c r="A337" s="61" t="s">
        <v>355</v>
      </c>
      <c r="B337" s="8" t="s">
        <v>4</v>
      </c>
      <c r="C337" s="46">
        <v>1000</v>
      </c>
      <c r="D337" s="20"/>
      <c r="E337" s="75">
        <f t="shared" si="103"/>
        <v>1000</v>
      </c>
      <c r="F337" s="20">
        <v>219</v>
      </c>
      <c r="G337" s="20">
        <v>36.5</v>
      </c>
      <c r="H337" s="20">
        <v>0</v>
      </c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>
        <f t="shared" si="104"/>
        <v>255.5</v>
      </c>
      <c r="T337" s="20">
        <f t="shared" si="105"/>
        <v>-744.5</v>
      </c>
      <c r="U337" s="71">
        <f t="shared" si="106"/>
        <v>0.2555</v>
      </c>
    </row>
    <row r="338" spans="1:21" ht="12.75" customHeight="1" x14ac:dyDescent="0.25">
      <c r="A338" s="61" t="s">
        <v>356</v>
      </c>
      <c r="B338" s="8" t="s">
        <v>456</v>
      </c>
      <c r="C338" s="46">
        <v>25000</v>
      </c>
      <c r="D338" s="20"/>
      <c r="E338" s="75">
        <f t="shared" si="103"/>
        <v>25000</v>
      </c>
      <c r="F338" s="20">
        <v>4022.74</v>
      </c>
      <c r="G338" s="20">
        <v>4279.37</v>
      </c>
      <c r="H338" s="20">
        <v>4200.12</v>
      </c>
      <c r="I338" s="20">
        <v>3337.52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>
        <f t="shared" si="104"/>
        <v>15839.75</v>
      </c>
      <c r="T338" s="20">
        <f t="shared" si="105"/>
        <v>-9160.25</v>
      </c>
      <c r="U338" s="71">
        <f t="shared" si="106"/>
        <v>0.63358999999999999</v>
      </c>
    </row>
    <row r="339" spans="1:21" ht="12.75" customHeight="1" x14ac:dyDescent="0.25">
      <c r="A339" s="61" t="s">
        <v>389</v>
      </c>
      <c r="B339" s="8" t="s">
        <v>390</v>
      </c>
      <c r="C339" s="46">
        <v>12500</v>
      </c>
      <c r="D339" s="20"/>
      <c r="E339" s="75">
        <f t="shared" si="103"/>
        <v>12500</v>
      </c>
      <c r="F339" s="20">
        <v>204.3</v>
      </c>
      <c r="G339" s="20">
        <v>99</v>
      </c>
      <c r="H339" s="20">
        <v>210.6</v>
      </c>
      <c r="I339" s="20">
        <v>99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>
        <f t="shared" si="104"/>
        <v>612.9</v>
      </c>
      <c r="T339" s="20">
        <f t="shared" si="105"/>
        <v>-11887.1</v>
      </c>
      <c r="U339" s="71">
        <f t="shared" si="106"/>
        <v>4.9031999999999999E-2</v>
      </c>
    </row>
    <row r="340" spans="1:21" ht="12.75" customHeight="1" x14ac:dyDescent="0.25">
      <c r="A340" s="61" t="s">
        <v>357</v>
      </c>
      <c r="B340" s="8" t="s">
        <v>86</v>
      </c>
      <c r="C340" s="46">
        <v>1000</v>
      </c>
      <c r="D340" s="20"/>
      <c r="E340" s="75">
        <f t="shared" si="103"/>
        <v>1000</v>
      </c>
      <c r="F340" s="20">
        <v>0</v>
      </c>
      <c r="G340" s="20">
        <v>344.82</v>
      </c>
      <c r="H340" s="20">
        <v>-2131.69</v>
      </c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>
        <f t="shared" si="104"/>
        <v>-1786.8700000000001</v>
      </c>
      <c r="T340" s="20">
        <f t="shared" si="105"/>
        <v>-2786.87</v>
      </c>
      <c r="U340" s="71">
        <f t="shared" si="106"/>
        <v>-1.7868700000000002</v>
      </c>
    </row>
    <row r="341" spans="1:21" ht="12.75" customHeight="1" x14ac:dyDescent="0.25">
      <c r="A341" s="61" t="s">
        <v>358</v>
      </c>
      <c r="B341" s="8" t="s">
        <v>37</v>
      </c>
      <c r="C341" s="46">
        <v>77000</v>
      </c>
      <c r="D341" s="20"/>
      <c r="E341" s="75">
        <f t="shared" si="103"/>
        <v>77000</v>
      </c>
      <c r="F341" s="20">
        <v>3195.56</v>
      </c>
      <c r="G341" s="20">
        <v>3173.33</v>
      </c>
      <c r="H341" s="20">
        <v>5133.9399999999996</v>
      </c>
      <c r="I341" s="20">
        <v>3241.32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>
        <f t="shared" si="104"/>
        <v>14744.149999999998</v>
      </c>
      <c r="T341" s="20">
        <f t="shared" si="105"/>
        <v>-62255.850000000006</v>
      </c>
      <c r="U341" s="71">
        <f t="shared" si="106"/>
        <v>0.1914824675324675</v>
      </c>
    </row>
    <row r="342" spans="1:21" ht="12.75" customHeight="1" x14ac:dyDescent="0.25">
      <c r="A342" s="61" t="s">
        <v>359</v>
      </c>
      <c r="B342" s="8" t="s">
        <v>173</v>
      </c>
      <c r="C342" s="46">
        <v>22000</v>
      </c>
      <c r="D342" s="20"/>
      <c r="E342" s="75">
        <f t="shared" si="103"/>
        <v>22000</v>
      </c>
      <c r="F342" s="20">
        <v>1058.18</v>
      </c>
      <c r="G342" s="20">
        <v>1145.7</v>
      </c>
      <c r="H342" s="20">
        <v>1870.77</v>
      </c>
      <c r="I342" s="20">
        <v>806.85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>
        <f t="shared" si="104"/>
        <v>4881.5</v>
      </c>
      <c r="T342" s="20">
        <f t="shared" si="105"/>
        <v>-17118.5</v>
      </c>
      <c r="U342" s="71">
        <f t="shared" si="106"/>
        <v>0.22188636363636363</v>
      </c>
    </row>
    <row r="343" spans="1:21" ht="12.75" customHeight="1" x14ac:dyDescent="0.25">
      <c r="A343" s="61" t="s">
        <v>360</v>
      </c>
      <c r="B343" s="8" t="s">
        <v>69</v>
      </c>
      <c r="C343" s="46">
        <v>6000</v>
      </c>
      <c r="D343" s="20"/>
      <c r="E343" s="75">
        <f t="shared" si="103"/>
        <v>6000</v>
      </c>
      <c r="F343" s="20">
        <v>502.52</v>
      </c>
      <c r="G343" s="20">
        <v>509.55</v>
      </c>
      <c r="H343" s="20">
        <v>509.55</v>
      </c>
      <c r="I343" s="20">
        <v>521.12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>
        <f t="shared" si="104"/>
        <v>2042.7399999999998</v>
      </c>
      <c r="T343" s="20">
        <f t="shared" si="105"/>
        <v>-3957.26</v>
      </c>
      <c r="U343" s="71">
        <f t="shared" si="106"/>
        <v>0.34045666666666663</v>
      </c>
    </row>
    <row r="344" spans="1:21" ht="12.75" customHeight="1" x14ac:dyDescent="0.25">
      <c r="A344" s="61" t="s">
        <v>486</v>
      </c>
      <c r="B344" s="8" t="s">
        <v>487</v>
      </c>
      <c r="C344" s="46">
        <v>10000</v>
      </c>
      <c r="D344" s="20"/>
      <c r="E344" s="75">
        <f t="shared" si="103"/>
        <v>10000</v>
      </c>
      <c r="F344" s="20">
        <v>590</v>
      </c>
      <c r="G344" s="20">
        <v>1370</v>
      </c>
      <c r="H344" s="20">
        <v>2030</v>
      </c>
      <c r="I344" s="20">
        <v>1490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>
        <f t="shared" ref="S344" si="107">SUM(F344:R344)</f>
        <v>5480</v>
      </c>
      <c r="T344" s="20">
        <f t="shared" si="105"/>
        <v>-4520</v>
      </c>
      <c r="U344" s="71">
        <f t="shared" si="106"/>
        <v>0.54800000000000004</v>
      </c>
    </row>
    <row r="345" spans="1:21" ht="12.75" hidden="1" customHeight="1" x14ac:dyDescent="0.25">
      <c r="A345" s="61" t="s">
        <v>362</v>
      </c>
      <c r="B345" s="8" t="s">
        <v>8</v>
      </c>
      <c r="C345" s="46">
        <v>4000</v>
      </c>
      <c r="D345" s="20"/>
      <c r="E345" s="75">
        <f t="shared" si="103"/>
        <v>4000</v>
      </c>
      <c r="F345" s="20">
        <v>260.32</v>
      </c>
      <c r="G345" s="20">
        <v>583.09</v>
      </c>
      <c r="H345" s="20">
        <v>544.19000000000005</v>
      </c>
      <c r="I345" s="20">
        <v>530.20000000000005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>
        <f t="shared" si="104"/>
        <v>1917.8000000000002</v>
      </c>
      <c r="T345" s="20">
        <f t="shared" si="105"/>
        <v>-2082.1999999999998</v>
      </c>
      <c r="U345" s="71">
        <f t="shared" si="106"/>
        <v>0.47945000000000004</v>
      </c>
    </row>
    <row r="346" spans="1:21" ht="12.75" customHeight="1" x14ac:dyDescent="0.25">
      <c r="A346" s="61" t="s">
        <v>363</v>
      </c>
      <c r="B346" s="8" t="s">
        <v>39</v>
      </c>
      <c r="C346" s="46">
        <v>2500</v>
      </c>
      <c r="D346" s="20"/>
      <c r="E346" s="75">
        <f t="shared" si="103"/>
        <v>2500</v>
      </c>
      <c r="F346" s="20">
        <v>269.95</v>
      </c>
      <c r="G346" s="20">
        <v>50.2</v>
      </c>
      <c r="H346" s="20">
        <v>1820</v>
      </c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>
        <f t="shared" si="104"/>
        <v>2140.15</v>
      </c>
      <c r="T346" s="20">
        <f t="shared" si="105"/>
        <v>-359.84999999999991</v>
      </c>
      <c r="U346" s="71">
        <f t="shared" si="106"/>
        <v>0.85606000000000004</v>
      </c>
    </row>
    <row r="347" spans="1:21" ht="12.75" customHeight="1" x14ac:dyDescent="0.25">
      <c r="A347" s="61" t="s">
        <v>468</v>
      </c>
      <c r="B347" s="8" t="s">
        <v>469</v>
      </c>
      <c r="C347" s="46">
        <v>41000</v>
      </c>
      <c r="D347" s="20"/>
      <c r="E347" s="75">
        <f t="shared" si="103"/>
        <v>41000</v>
      </c>
      <c r="F347" s="20">
        <v>6328.02</v>
      </c>
      <c r="G347" s="20">
        <v>7153.47</v>
      </c>
      <c r="H347" s="20">
        <v>9567.7900000000009</v>
      </c>
      <c r="I347" s="20">
        <v>4726.8900000000003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>
        <f t="shared" si="104"/>
        <v>27776.170000000002</v>
      </c>
      <c r="T347" s="20">
        <f t="shared" si="105"/>
        <v>-13223.829999999998</v>
      </c>
      <c r="U347" s="71">
        <f t="shared" si="106"/>
        <v>0.67746756097560978</v>
      </c>
    </row>
    <row r="348" spans="1:21" ht="12.75" customHeight="1" x14ac:dyDescent="0.25">
      <c r="A348" s="61" t="s">
        <v>470</v>
      </c>
      <c r="B348" s="8" t="s">
        <v>481</v>
      </c>
      <c r="C348" s="46">
        <v>12000</v>
      </c>
      <c r="D348" s="20"/>
      <c r="E348" s="75">
        <f t="shared" si="103"/>
        <v>12000</v>
      </c>
      <c r="F348" s="20">
        <v>984.31</v>
      </c>
      <c r="G348" s="20">
        <v>420.97</v>
      </c>
      <c r="H348" s="20">
        <v>1276.24</v>
      </c>
      <c r="I348" s="20">
        <v>1771.43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>
        <f t="shared" si="104"/>
        <v>4452.95</v>
      </c>
      <c r="T348" s="20">
        <f t="shared" si="105"/>
        <v>-7547.05</v>
      </c>
      <c r="U348" s="71">
        <f t="shared" si="106"/>
        <v>0.37107916666666663</v>
      </c>
    </row>
    <row r="349" spans="1:21" ht="12.75" customHeight="1" x14ac:dyDescent="0.25">
      <c r="A349" s="61" t="s">
        <v>364</v>
      </c>
      <c r="B349" s="8" t="s">
        <v>19</v>
      </c>
      <c r="C349" s="46">
        <v>1500</v>
      </c>
      <c r="D349" s="20"/>
      <c r="E349" s="75">
        <f t="shared" si="103"/>
        <v>1500</v>
      </c>
      <c r="F349" s="20">
        <v>100</v>
      </c>
      <c r="G349" s="20">
        <v>0</v>
      </c>
      <c r="H349" s="20">
        <v>200</v>
      </c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>
        <f t="shared" si="104"/>
        <v>300</v>
      </c>
      <c r="T349" s="20">
        <f t="shared" si="105"/>
        <v>-1200</v>
      </c>
      <c r="U349" s="71">
        <f t="shared" si="106"/>
        <v>0.2</v>
      </c>
    </row>
    <row r="350" spans="1:21" ht="12.75" hidden="1" customHeight="1" x14ac:dyDescent="0.25">
      <c r="A350" s="61" t="s">
        <v>466</v>
      </c>
      <c r="B350" s="8" t="s">
        <v>467</v>
      </c>
      <c r="C350" s="46">
        <v>12000</v>
      </c>
      <c r="D350" s="20"/>
      <c r="E350" s="75">
        <f t="shared" si="103"/>
        <v>12000</v>
      </c>
      <c r="F350" s="20">
        <v>920.15</v>
      </c>
      <c r="G350" s="20">
        <v>931.62</v>
      </c>
      <c r="H350" s="20">
        <v>981.96</v>
      </c>
      <c r="I350" s="20">
        <v>842.65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>
        <f t="shared" si="104"/>
        <v>3676.38</v>
      </c>
      <c r="T350" s="20">
        <f t="shared" si="105"/>
        <v>-8323.619999999999</v>
      </c>
      <c r="U350" s="71">
        <f t="shared" si="106"/>
        <v>0.306365</v>
      </c>
    </row>
    <row r="351" spans="1:21" ht="12.75" customHeight="1" x14ac:dyDescent="0.25">
      <c r="A351" s="61" t="s">
        <v>365</v>
      </c>
      <c r="B351" s="8" t="s">
        <v>183</v>
      </c>
      <c r="C351" s="46">
        <v>1000</v>
      </c>
      <c r="D351" s="20"/>
      <c r="E351" s="75">
        <f t="shared" si="103"/>
        <v>1000</v>
      </c>
      <c r="F351" s="20">
        <v>350</v>
      </c>
      <c r="G351" s="20">
        <v>127.33</v>
      </c>
      <c r="H351" s="20">
        <v>285</v>
      </c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>
        <f t="shared" si="104"/>
        <v>762.32999999999993</v>
      </c>
      <c r="T351" s="20">
        <f t="shared" si="105"/>
        <v>-237.67000000000007</v>
      </c>
      <c r="U351" s="71">
        <f t="shared" si="106"/>
        <v>0.76232999999999995</v>
      </c>
    </row>
    <row r="352" spans="1:21" ht="12.75" customHeight="1" x14ac:dyDescent="0.25">
      <c r="A352" s="61" t="s">
        <v>366</v>
      </c>
      <c r="B352" s="8" t="s">
        <v>188</v>
      </c>
      <c r="C352" s="46">
        <v>220000</v>
      </c>
      <c r="D352" s="20"/>
      <c r="E352" s="75">
        <f t="shared" si="103"/>
        <v>220000</v>
      </c>
      <c r="F352" s="20">
        <v>26197.87</v>
      </c>
      <c r="G352" s="20">
        <v>24481.61</v>
      </c>
      <c r="H352" s="20">
        <v>23991.95</v>
      </c>
      <c r="I352" s="20">
        <v>23053.46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>
        <f t="shared" si="104"/>
        <v>97724.889999999985</v>
      </c>
      <c r="T352" s="20">
        <f t="shared" si="105"/>
        <v>-122275.11000000002</v>
      </c>
      <c r="U352" s="71">
        <f t="shared" si="106"/>
        <v>0.44420404545454539</v>
      </c>
    </row>
    <row r="353" spans="1:21" ht="12.75" hidden="1" customHeight="1" x14ac:dyDescent="0.25">
      <c r="A353" s="61" t="s">
        <v>367</v>
      </c>
      <c r="B353" s="8" t="s">
        <v>38</v>
      </c>
      <c r="C353" s="46">
        <v>15000</v>
      </c>
      <c r="D353" s="20"/>
      <c r="E353" s="75">
        <f t="shared" si="103"/>
        <v>15000</v>
      </c>
      <c r="F353" s="20">
        <v>1792.88</v>
      </c>
      <c r="G353" s="20">
        <v>2411.4899999999998</v>
      </c>
      <c r="H353" s="20">
        <v>2429.17</v>
      </c>
      <c r="I353" s="20">
        <v>2564.14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>
        <f t="shared" si="104"/>
        <v>9197.68</v>
      </c>
      <c r="T353" s="20">
        <f t="shared" si="105"/>
        <v>-5802.32</v>
      </c>
      <c r="U353" s="71">
        <f t="shared" si="106"/>
        <v>0.61317866666666665</v>
      </c>
    </row>
    <row r="354" spans="1:21" ht="12.75" customHeight="1" x14ac:dyDescent="0.25">
      <c r="A354" s="61" t="s">
        <v>368</v>
      </c>
      <c r="B354" s="8" t="s">
        <v>126</v>
      </c>
      <c r="C354" s="46">
        <v>52000</v>
      </c>
      <c r="D354" s="26"/>
      <c r="E354" s="75">
        <f t="shared" si="103"/>
        <v>52000</v>
      </c>
      <c r="F354" s="20">
        <v>6633.16</v>
      </c>
      <c r="G354" s="20">
        <v>6996.07</v>
      </c>
      <c r="H354" s="20">
        <v>6672.38</v>
      </c>
      <c r="I354" s="20">
        <v>5843.67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>
        <f t="shared" si="104"/>
        <v>26145.279999999999</v>
      </c>
      <c r="T354" s="20">
        <f t="shared" si="105"/>
        <v>-25854.720000000001</v>
      </c>
      <c r="U354" s="71">
        <f t="shared" si="106"/>
        <v>0.50279384615384615</v>
      </c>
    </row>
    <row r="355" spans="1:21" ht="12.75" customHeight="1" x14ac:dyDescent="0.25">
      <c r="A355" s="61" t="s">
        <v>369</v>
      </c>
      <c r="B355" s="8" t="s">
        <v>13</v>
      </c>
      <c r="C355" s="46">
        <v>1000</v>
      </c>
      <c r="D355" s="20"/>
      <c r="E355" s="75">
        <f t="shared" si="103"/>
        <v>1000</v>
      </c>
      <c r="F355" s="20">
        <v>213.64</v>
      </c>
      <c r="G355" s="20">
        <v>145.38</v>
      </c>
      <c r="H355" s="20">
        <v>144.74</v>
      </c>
      <c r="I355" s="20">
        <v>273.74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>
        <f t="shared" si="104"/>
        <v>777.5</v>
      </c>
      <c r="T355" s="20">
        <f t="shared" si="105"/>
        <v>-222.5</v>
      </c>
      <c r="U355" s="71">
        <f t="shared" si="106"/>
        <v>0.77749999999999997</v>
      </c>
    </row>
    <row r="356" spans="1:21" ht="12.75" customHeight="1" x14ac:dyDescent="0.25">
      <c r="A356" s="63" t="s">
        <v>371</v>
      </c>
      <c r="B356" s="8" t="s">
        <v>89</v>
      </c>
      <c r="C356" s="21">
        <v>1500</v>
      </c>
      <c r="D356" s="20"/>
      <c r="E356" s="75">
        <f t="shared" si="103"/>
        <v>1500</v>
      </c>
      <c r="F356" s="20">
        <v>0</v>
      </c>
      <c r="G356" s="20">
        <v>0</v>
      </c>
      <c r="H356" s="20">
        <v>41.66</v>
      </c>
      <c r="I356" s="20">
        <v>0</v>
      </c>
      <c r="J356" s="20"/>
      <c r="K356" s="20"/>
      <c r="L356" s="20"/>
      <c r="M356" s="20"/>
      <c r="N356" s="20"/>
      <c r="O356" s="20"/>
      <c r="P356" s="20"/>
      <c r="Q356" s="20"/>
      <c r="R356" s="20"/>
      <c r="S356" s="20">
        <f t="shared" si="104"/>
        <v>41.66</v>
      </c>
      <c r="T356" s="20">
        <f t="shared" si="105"/>
        <v>-1458.34</v>
      </c>
      <c r="U356" s="71">
        <f t="shared" si="106"/>
        <v>2.777333333333333E-2</v>
      </c>
    </row>
    <row r="357" spans="1:21" ht="13.5" customHeight="1" x14ac:dyDescent="0.25">
      <c r="A357" s="63" t="s">
        <v>372</v>
      </c>
      <c r="B357" s="8" t="s">
        <v>33</v>
      </c>
      <c r="C357" s="21">
        <v>600</v>
      </c>
      <c r="D357" s="20"/>
      <c r="E357" s="75">
        <f t="shared" si="103"/>
        <v>600</v>
      </c>
      <c r="F357" s="20">
        <v>49.35</v>
      </c>
      <c r="G357" s="20">
        <v>51.55</v>
      </c>
      <c r="H357" s="20">
        <v>51.55</v>
      </c>
      <c r="I357" s="20">
        <v>51.55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>
        <f t="shared" si="104"/>
        <v>204</v>
      </c>
      <c r="T357" s="20">
        <f t="shared" si="105"/>
        <v>-396</v>
      </c>
      <c r="U357" s="71">
        <f t="shared" si="106"/>
        <v>0.34</v>
      </c>
    </row>
    <row r="358" spans="1:21" ht="12.75" customHeight="1" x14ac:dyDescent="0.3">
      <c r="A358" s="59"/>
      <c r="B358" s="19" t="s">
        <v>15</v>
      </c>
      <c r="C358" s="25">
        <f>SUM(C328:C357)</f>
        <v>690100</v>
      </c>
      <c r="D358" s="25">
        <f>SUM(D326:D357)</f>
        <v>0</v>
      </c>
      <c r="E358" s="25">
        <f>SUM(E326:E357)</f>
        <v>690100</v>
      </c>
      <c r="F358" s="25">
        <f t="shared" ref="F358:Q358" si="108">SUM(F328:F357)</f>
        <v>64979.829999999994</v>
      </c>
      <c r="G358" s="25">
        <f t="shared" si="108"/>
        <v>64268.670000000006</v>
      </c>
      <c r="H358" s="25">
        <f t="shared" si="108"/>
        <v>73261.920000000013</v>
      </c>
      <c r="I358" s="25">
        <f t="shared" si="108"/>
        <v>58953.82</v>
      </c>
      <c r="J358" s="25">
        <f t="shared" si="108"/>
        <v>0</v>
      </c>
      <c r="K358" s="25">
        <f t="shared" si="108"/>
        <v>0</v>
      </c>
      <c r="L358" s="25">
        <f t="shared" si="108"/>
        <v>0</v>
      </c>
      <c r="M358" s="25">
        <f t="shared" si="108"/>
        <v>0</v>
      </c>
      <c r="N358" s="25">
        <f t="shared" si="108"/>
        <v>0</v>
      </c>
      <c r="O358" s="25">
        <f t="shared" si="108"/>
        <v>0</v>
      </c>
      <c r="P358" s="25">
        <f t="shared" si="108"/>
        <v>0</v>
      </c>
      <c r="Q358" s="25">
        <f t="shared" si="108"/>
        <v>0</v>
      </c>
      <c r="R358" s="25">
        <f>SUM(R324:R357)</f>
        <v>0</v>
      </c>
      <c r="S358" s="25">
        <f>SUM(S328:S357)</f>
        <v>261464.24</v>
      </c>
      <c r="T358" s="25">
        <f>SUM(T329:T357)</f>
        <v>-420132.58000000013</v>
      </c>
      <c r="U358" s="89">
        <f t="shared" si="106"/>
        <v>0.37887877119258079</v>
      </c>
    </row>
    <row r="359" spans="1:21" ht="12.75" hidden="1" customHeight="1" x14ac:dyDescent="0.3">
      <c r="B359" s="9" t="s">
        <v>464</v>
      </c>
      <c r="C359" s="20"/>
      <c r="D359" s="20"/>
      <c r="E359" s="20">
        <f>SUM(C359:D359)</f>
        <v>0</v>
      </c>
      <c r="F359" s="20"/>
      <c r="G359" s="20"/>
      <c r="H359" s="20">
        <v>0</v>
      </c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>
        <f t="shared" ref="S359" si="109">SUM(F359:Q359)</f>
        <v>0</v>
      </c>
      <c r="T359" s="25"/>
      <c r="U359" s="89"/>
    </row>
    <row r="360" spans="1:21" ht="12.75" customHeight="1" x14ac:dyDescent="0.3">
      <c r="A360" s="59"/>
      <c r="B360" s="43" t="s">
        <v>123</v>
      </c>
      <c r="C360" s="25"/>
      <c r="D360" s="25"/>
      <c r="E360" s="127" t="s">
        <v>562</v>
      </c>
      <c r="F360" s="88">
        <f>SUM(F358:F359)</f>
        <v>64979.829999999994</v>
      </c>
      <c r="G360" s="88">
        <f t="shared" ref="G360:Q360" si="110">SUM(G358:G359)</f>
        <v>64268.670000000006</v>
      </c>
      <c r="H360" s="88">
        <f t="shared" si="110"/>
        <v>73261.920000000013</v>
      </c>
      <c r="I360" s="88">
        <f t="shared" si="110"/>
        <v>58953.82</v>
      </c>
      <c r="J360" s="88">
        <f t="shared" si="110"/>
        <v>0</v>
      </c>
      <c r="K360" s="88">
        <f t="shared" si="110"/>
        <v>0</v>
      </c>
      <c r="L360" s="88">
        <f t="shared" si="110"/>
        <v>0</v>
      </c>
      <c r="M360" s="88">
        <f t="shared" si="110"/>
        <v>0</v>
      </c>
      <c r="N360" s="88">
        <f t="shared" si="110"/>
        <v>0</v>
      </c>
      <c r="O360" s="88">
        <f t="shared" si="110"/>
        <v>0</v>
      </c>
      <c r="P360" s="88">
        <f t="shared" si="110"/>
        <v>0</v>
      </c>
      <c r="Q360" s="88">
        <f t="shared" si="110"/>
        <v>0</v>
      </c>
      <c r="R360" s="25"/>
      <c r="S360" s="25">
        <f>SUM(S358:S359)</f>
        <v>261464.24</v>
      </c>
      <c r="T360" s="25"/>
      <c r="U360" s="89"/>
    </row>
    <row r="361" spans="1:21" ht="12.75" customHeight="1" x14ac:dyDescent="0.3">
      <c r="E361" s="54" t="s">
        <v>549</v>
      </c>
      <c r="F361" s="54">
        <v>68276.899999999994</v>
      </c>
      <c r="G361" s="54">
        <v>70355.87000000001</v>
      </c>
      <c r="H361" s="54">
        <v>66970.680000000008</v>
      </c>
      <c r="I361" s="54">
        <v>61737.77</v>
      </c>
      <c r="J361" s="54">
        <v>60444.06</v>
      </c>
      <c r="K361" s="54">
        <v>38275.599999999991</v>
      </c>
      <c r="L361" s="54">
        <v>43773.34</v>
      </c>
      <c r="M361" s="54">
        <v>45298.46</v>
      </c>
      <c r="N361" s="54">
        <v>39664.549999999996</v>
      </c>
      <c r="O361" s="54">
        <v>43106.520000000004</v>
      </c>
      <c r="P361" s="54">
        <v>46253.08</v>
      </c>
      <c r="Q361" s="54">
        <v>58916.710000000006</v>
      </c>
      <c r="R361" s="56"/>
      <c r="S361" s="100" cm="1">
        <f t="array" ref="S361">SUMPRODUCT((F360:Q360&lt;&gt;0)*(F361:Q361))</f>
        <v>267341.22000000003</v>
      </c>
      <c r="T361" s="26"/>
    </row>
    <row r="362" spans="1:21" s="14" customFormat="1" ht="12.75" customHeight="1" x14ac:dyDescent="0.3">
      <c r="A362" s="58"/>
      <c r="B362" s="3"/>
      <c r="C362" s="10"/>
      <c r="D362" s="4"/>
      <c r="E362" s="26" t="s">
        <v>561</v>
      </c>
      <c r="F362" s="26">
        <f>F360-F361</f>
        <v>-3297.0699999999997</v>
      </c>
      <c r="G362" s="26">
        <f t="shared" ref="G362:I362" si="111">G360-G361</f>
        <v>-6087.2000000000044</v>
      </c>
      <c r="H362" s="26">
        <f t="shared" si="111"/>
        <v>6291.2400000000052</v>
      </c>
      <c r="I362" s="26">
        <f t="shared" si="111"/>
        <v>-2783.9499999999971</v>
      </c>
      <c r="J362" s="26">
        <f t="shared" ref="J362:Q362" si="112">J324-J358</f>
        <v>0</v>
      </c>
      <c r="K362" s="26">
        <f t="shared" si="112"/>
        <v>0</v>
      </c>
      <c r="L362" s="26">
        <f t="shared" si="112"/>
        <v>0</v>
      </c>
      <c r="M362" s="26">
        <f t="shared" si="112"/>
        <v>0</v>
      </c>
      <c r="N362" s="26">
        <f t="shared" si="112"/>
        <v>0</v>
      </c>
      <c r="O362" s="26">
        <f t="shared" si="112"/>
        <v>0</v>
      </c>
      <c r="P362" s="26">
        <f t="shared" si="112"/>
        <v>0</v>
      </c>
      <c r="Q362" s="26">
        <f t="shared" si="112"/>
        <v>0</v>
      </c>
      <c r="R362" s="26"/>
      <c r="S362" s="26">
        <f t="shared" ref="S362" si="113">S360-S361</f>
        <v>-5876.9800000000396</v>
      </c>
      <c r="T362" s="26"/>
      <c r="U362" s="31"/>
    </row>
    <row r="363" spans="1:21" ht="12.75" customHeight="1" x14ac:dyDescent="0.3">
      <c r="B363" s="3"/>
      <c r="C363" s="10"/>
      <c r="E363" s="26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1"/>
      <c r="T363" s="26"/>
    </row>
    <row r="364" spans="1:21" ht="12.75" customHeight="1" x14ac:dyDescent="0.3">
      <c r="B364" s="3"/>
      <c r="C364" s="10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33"/>
      <c r="T364" s="26"/>
    </row>
    <row r="365" spans="1:21" ht="15" hidden="1" customHeight="1" x14ac:dyDescent="0.3">
      <c r="B365" s="52" t="s">
        <v>47</v>
      </c>
      <c r="C365" s="10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1" s="14" customFormat="1" ht="15" hidden="1" customHeight="1" x14ac:dyDescent="0.3">
      <c r="A366" s="59"/>
      <c r="C366" s="6">
        <v>2025</v>
      </c>
      <c r="D366" s="77" t="s">
        <v>70</v>
      </c>
      <c r="E366" s="44" t="s">
        <v>60</v>
      </c>
      <c r="F366" s="36" t="s">
        <v>62</v>
      </c>
      <c r="G366" s="36" t="s">
        <v>96</v>
      </c>
      <c r="H366" s="36" t="s">
        <v>97</v>
      </c>
      <c r="I366" s="36" t="s">
        <v>98</v>
      </c>
      <c r="J366" s="36" t="s">
        <v>100</v>
      </c>
      <c r="K366" s="36" t="s">
        <v>101</v>
      </c>
      <c r="L366" s="36" t="s">
        <v>102</v>
      </c>
      <c r="M366" s="36" t="s">
        <v>103</v>
      </c>
      <c r="N366" s="36" t="s">
        <v>104</v>
      </c>
      <c r="O366" s="36" t="s">
        <v>105</v>
      </c>
      <c r="P366" s="36" t="s">
        <v>106</v>
      </c>
      <c r="Q366" s="36" t="s">
        <v>107</v>
      </c>
      <c r="R366" s="44"/>
      <c r="S366" s="36" t="s">
        <v>58</v>
      </c>
      <c r="T366" s="44" t="s">
        <v>64</v>
      </c>
      <c r="U366" s="118" t="s">
        <v>78</v>
      </c>
    </row>
    <row r="367" spans="1:21" s="14" customFormat="1" ht="13" hidden="1" x14ac:dyDescent="0.3">
      <c r="A367" s="59"/>
      <c r="C367" s="35" t="s">
        <v>57</v>
      </c>
      <c r="D367" s="78" t="s">
        <v>59</v>
      </c>
      <c r="E367" s="45" t="s">
        <v>61</v>
      </c>
      <c r="F367" s="37" t="s">
        <v>63</v>
      </c>
      <c r="G367" s="37" t="s">
        <v>63</v>
      </c>
      <c r="H367" s="37" t="s">
        <v>63</v>
      </c>
      <c r="I367" s="37" t="s">
        <v>63</v>
      </c>
      <c r="J367" s="37" t="s">
        <v>63</v>
      </c>
      <c r="K367" s="37" t="s">
        <v>63</v>
      </c>
      <c r="L367" s="37" t="s">
        <v>63</v>
      </c>
      <c r="M367" s="37" t="s">
        <v>63</v>
      </c>
      <c r="N367" s="37" t="s">
        <v>63</v>
      </c>
      <c r="O367" s="37" t="s">
        <v>63</v>
      </c>
      <c r="P367" s="37" t="s">
        <v>63</v>
      </c>
      <c r="Q367" s="37" t="s">
        <v>63</v>
      </c>
      <c r="R367" s="45"/>
      <c r="S367" s="37" t="s">
        <v>15</v>
      </c>
      <c r="T367" s="45" t="s">
        <v>65</v>
      </c>
      <c r="U367" s="113" t="s">
        <v>79</v>
      </c>
    </row>
    <row r="368" spans="1:21" ht="15" hidden="1" customHeight="1" x14ac:dyDescent="0.25">
      <c r="B368" s="8" t="s">
        <v>74</v>
      </c>
      <c r="C368" s="48">
        <f t="shared" ref="C368:R368" si="114">C25</f>
        <v>2566412.3199999998</v>
      </c>
      <c r="D368" s="22">
        <f t="shared" si="114"/>
        <v>0</v>
      </c>
      <c r="E368" s="22">
        <f t="shared" si="114"/>
        <v>2592335.6799999997</v>
      </c>
      <c r="F368" s="22">
        <f t="shared" si="114"/>
        <v>1280093.07</v>
      </c>
      <c r="G368" s="22">
        <f t="shared" si="114"/>
        <v>389448.70999999996</v>
      </c>
      <c r="H368" s="22">
        <f t="shared" si="114"/>
        <v>-75122.61</v>
      </c>
      <c r="I368" s="22">
        <f t="shared" si="114"/>
        <v>0</v>
      </c>
      <c r="J368" s="22">
        <f t="shared" si="114"/>
        <v>0</v>
      </c>
      <c r="K368" s="22">
        <f t="shared" si="114"/>
        <v>0</v>
      </c>
      <c r="L368" s="22">
        <f t="shared" si="114"/>
        <v>0</v>
      </c>
      <c r="M368" s="22">
        <f t="shared" si="114"/>
        <v>0</v>
      </c>
      <c r="N368" s="22">
        <f t="shared" si="114"/>
        <v>0</v>
      </c>
      <c r="O368" s="22">
        <f t="shared" si="114"/>
        <v>0</v>
      </c>
      <c r="P368" s="22">
        <f t="shared" si="114"/>
        <v>0</v>
      </c>
      <c r="Q368" s="22">
        <f t="shared" si="114"/>
        <v>0</v>
      </c>
      <c r="R368" s="22">
        <f t="shared" si="114"/>
        <v>0</v>
      </c>
      <c r="S368" s="22">
        <f t="shared" ref="S368" si="115">SUM(F368:Q368)</f>
        <v>1594419.17</v>
      </c>
      <c r="T368" s="20">
        <f>T25</f>
        <v>-997916.51</v>
      </c>
      <c r="U368" s="109">
        <f>S368/E368</f>
        <v>0.61505119969648381</v>
      </c>
    </row>
    <row r="369" spans="2:21" ht="15" hidden="1" customHeight="1" x14ac:dyDescent="0.25"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2:21" ht="15" hidden="1" customHeight="1" x14ac:dyDescent="0.25">
      <c r="B370" s="1" t="s">
        <v>56</v>
      </c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2:21" ht="15" hidden="1" customHeight="1" x14ac:dyDescent="0.25">
      <c r="B371" s="8" t="s">
        <v>48</v>
      </c>
      <c r="C371" s="48">
        <f>C62</f>
        <v>546475</v>
      </c>
      <c r="D371" s="20"/>
      <c r="E371" s="20">
        <f>E62</f>
        <v>546475</v>
      </c>
      <c r="F371" s="20">
        <f t="shared" ref="F371:R371" si="116">F64</f>
        <v>42076.069999999992</v>
      </c>
      <c r="G371" s="20">
        <f t="shared" si="116"/>
        <v>41399.689999999995</v>
      </c>
      <c r="H371" s="20">
        <f t="shared" si="116"/>
        <v>33491.93</v>
      </c>
      <c r="I371" s="20">
        <f t="shared" si="116"/>
        <v>0</v>
      </c>
      <c r="J371" s="20">
        <f t="shared" si="116"/>
        <v>0</v>
      </c>
      <c r="K371" s="20">
        <f t="shared" si="116"/>
        <v>0</v>
      </c>
      <c r="L371" s="20">
        <f t="shared" si="116"/>
        <v>0</v>
      </c>
      <c r="M371" s="20">
        <f t="shared" si="116"/>
        <v>0</v>
      </c>
      <c r="N371" s="20">
        <f t="shared" si="116"/>
        <v>0</v>
      </c>
      <c r="O371" s="20">
        <f t="shared" si="116"/>
        <v>0</v>
      </c>
      <c r="P371" s="20">
        <f t="shared" si="116"/>
        <v>0</v>
      </c>
      <c r="Q371" s="20">
        <f t="shared" si="116"/>
        <v>0</v>
      </c>
      <c r="R371" s="20">
        <f t="shared" si="116"/>
        <v>0</v>
      </c>
      <c r="S371" s="20">
        <f>SUM(F371:R371)</f>
        <v>116967.68999999997</v>
      </c>
      <c r="T371" s="20">
        <f>T62</f>
        <v>-429507.31</v>
      </c>
      <c r="U371" s="109">
        <f t="shared" ref="U371:U376" si="117">S371/E371</f>
        <v>0.21404033121368768</v>
      </c>
    </row>
    <row r="372" spans="2:21" ht="15" hidden="1" customHeight="1" x14ac:dyDescent="0.25">
      <c r="B372" s="8" t="s">
        <v>49</v>
      </c>
      <c r="C372" s="48">
        <f>C96</f>
        <v>374575</v>
      </c>
      <c r="D372" s="20"/>
      <c r="E372" s="48">
        <f>E96</f>
        <v>374575</v>
      </c>
      <c r="F372" s="48">
        <f t="shared" ref="F372:R372" si="118">F98</f>
        <v>27190.09</v>
      </c>
      <c r="G372" s="48">
        <f t="shared" si="118"/>
        <v>24110.049999999996</v>
      </c>
      <c r="H372" s="48">
        <f t="shared" si="118"/>
        <v>20106.239999999998</v>
      </c>
      <c r="I372" s="48">
        <f t="shared" si="118"/>
        <v>0</v>
      </c>
      <c r="J372" s="48">
        <f t="shared" si="118"/>
        <v>0</v>
      </c>
      <c r="K372" s="48">
        <f t="shared" si="118"/>
        <v>0</v>
      </c>
      <c r="L372" s="48">
        <f t="shared" si="118"/>
        <v>0</v>
      </c>
      <c r="M372" s="48">
        <f t="shared" si="118"/>
        <v>0</v>
      </c>
      <c r="N372" s="48">
        <f t="shared" si="118"/>
        <v>0</v>
      </c>
      <c r="O372" s="48">
        <f t="shared" si="118"/>
        <v>0</v>
      </c>
      <c r="P372" s="48">
        <f t="shared" si="118"/>
        <v>0</v>
      </c>
      <c r="Q372" s="48">
        <f t="shared" si="118"/>
        <v>0</v>
      </c>
      <c r="R372" s="48">
        <f t="shared" si="118"/>
        <v>0</v>
      </c>
      <c r="S372" s="20">
        <f t="shared" ref="S372:S375" si="119">SUM(F372:R372)</f>
        <v>71406.38</v>
      </c>
      <c r="T372" s="20">
        <f>T96</f>
        <v>-297349.36</v>
      </c>
      <c r="U372" s="109">
        <f t="shared" si="117"/>
        <v>0.19063306413935796</v>
      </c>
    </row>
    <row r="373" spans="2:21" ht="15" hidden="1" customHeight="1" x14ac:dyDescent="0.25">
      <c r="B373" s="8" t="s">
        <v>50</v>
      </c>
      <c r="C373" s="48">
        <f>C139</f>
        <v>1139620</v>
      </c>
      <c r="D373" s="20"/>
      <c r="E373" s="20">
        <f>E137</f>
        <v>1139620</v>
      </c>
      <c r="F373" s="20">
        <f t="shared" ref="F373:R373" si="120">F139</f>
        <v>68177.259999999995</v>
      </c>
      <c r="G373" s="20">
        <f t="shared" si="120"/>
        <v>53639.34</v>
      </c>
      <c r="H373" s="20">
        <f t="shared" si="120"/>
        <v>46954.590000000004</v>
      </c>
      <c r="I373" s="20">
        <f t="shared" si="120"/>
        <v>0</v>
      </c>
      <c r="J373" s="20">
        <f t="shared" si="120"/>
        <v>0</v>
      </c>
      <c r="K373" s="20">
        <f t="shared" si="120"/>
        <v>0</v>
      </c>
      <c r="L373" s="20">
        <f t="shared" si="120"/>
        <v>0</v>
      </c>
      <c r="M373" s="20">
        <f t="shared" si="120"/>
        <v>0</v>
      </c>
      <c r="N373" s="20">
        <f t="shared" si="120"/>
        <v>0</v>
      </c>
      <c r="O373" s="20">
        <f t="shared" si="120"/>
        <v>0</v>
      </c>
      <c r="P373" s="20">
        <f t="shared" si="120"/>
        <v>0</v>
      </c>
      <c r="Q373" s="20">
        <f t="shared" si="120"/>
        <v>0</v>
      </c>
      <c r="R373" s="20">
        <f t="shared" si="120"/>
        <v>287977.59999999998</v>
      </c>
      <c r="S373" s="20">
        <f t="shared" si="119"/>
        <v>456748.79</v>
      </c>
      <c r="T373" s="20">
        <f>T137</f>
        <v>-690533.01</v>
      </c>
      <c r="U373" s="109">
        <f t="shared" si="117"/>
        <v>0.40079043014338112</v>
      </c>
    </row>
    <row r="374" spans="2:21" ht="15" hidden="1" customHeight="1" x14ac:dyDescent="0.25">
      <c r="B374" s="8" t="s">
        <v>179</v>
      </c>
      <c r="C374" s="48">
        <f>C156</f>
        <v>81100</v>
      </c>
      <c r="D374" s="20"/>
      <c r="E374" s="20">
        <f>E154</f>
        <v>81100</v>
      </c>
      <c r="F374" s="20">
        <f t="shared" ref="F374:R374" si="121">F156</f>
        <v>4539.22</v>
      </c>
      <c r="G374" s="20">
        <f t="shared" si="121"/>
        <v>5848.75</v>
      </c>
      <c r="H374" s="20">
        <f t="shared" si="121"/>
        <v>6473.8899999999994</v>
      </c>
      <c r="I374" s="20">
        <f t="shared" si="121"/>
        <v>0</v>
      </c>
      <c r="J374" s="20">
        <f t="shared" si="121"/>
        <v>0</v>
      </c>
      <c r="K374" s="20">
        <f t="shared" si="121"/>
        <v>0</v>
      </c>
      <c r="L374" s="20">
        <f t="shared" si="121"/>
        <v>0</v>
      </c>
      <c r="M374" s="20">
        <f t="shared" si="121"/>
        <v>0</v>
      </c>
      <c r="N374" s="20">
        <f t="shared" si="121"/>
        <v>0</v>
      </c>
      <c r="O374" s="20">
        <f t="shared" si="121"/>
        <v>0</v>
      </c>
      <c r="P374" s="20">
        <f t="shared" si="121"/>
        <v>0</v>
      </c>
      <c r="Q374" s="20">
        <f t="shared" si="121"/>
        <v>0</v>
      </c>
      <c r="R374" s="20">
        <f t="shared" si="121"/>
        <v>0</v>
      </c>
      <c r="S374" s="20">
        <f t="shared" si="119"/>
        <v>16861.86</v>
      </c>
      <c r="T374" s="20">
        <f>T154</f>
        <v>-64238.14</v>
      </c>
      <c r="U374" s="109">
        <f t="shared" si="117"/>
        <v>0.20791442663378545</v>
      </c>
    </row>
    <row r="375" spans="2:21" ht="15" hidden="1" customHeight="1" x14ac:dyDescent="0.25">
      <c r="B375" s="8" t="s">
        <v>51</v>
      </c>
      <c r="C375" s="48">
        <f>C309</f>
        <v>29850</v>
      </c>
      <c r="D375" s="20"/>
      <c r="E375" s="20">
        <f>E309</f>
        <v>29850</v>
      </c>
      <c r="F375" s="20">
        <f t="shared" ref="F375:R375" si="122">F311</f>
        <v>4868.2800000000007</v>
      </c>
      <c r="G375" s="20">
        <f t="shared" si="122"/>
        <v>3766.0999999999995</v>
      </c>
      <c r="H375" s="20">
        <f t="shared" si="122"/>
        <v>3901.7799999999997</v>
      </c>
      <c r="I375" s="20">
        <f t="shared" si="122"/>
        <v>0</v>
      </c>
      <c r="J375" s="20">
        <f t="shared" si="122"/>
        <v>0</v>
      </c>
      <c r="K375" s="20">
        <f t="shared" si="122"/>
        <v>0</v>
      </c>
      <c r="L375" s="20">
        <f t="shared" si="122"/>
        <v>0</v>
      </c>
      <c r="M375" s="20">
        <f t="shared" si="122"/>
        <v>0</v>
      </c>
      <c r="N375" s="20">
        <f t="shared" si="122"/>
        <v>0</v>
      </c>
      <c r="O375" s="20">
        <f t="shared" si="122"/>
        <v>0</v>
      </c>
      <c r="P375" s="20">
        <f t="shared" si="122"/>
        <v>0</v>
      </c>
      <c r="Q375" s="20">
        <f t="shared" si="122"/>
        <v>0</v>
      </c>
      <c r="R375" s="20">
        <f t="shared" si="122"/>
        <v>0</v>
      </c>
      <c r="S375" s="20">
        <f t="shared" si="119"/>
        <v>12536.16</v>
      </c>
      <c r="T375" s="20">
        <f>T309</f>
        <v>-17705.899999999998</v>
      </c>
      <c r="U375" s="109">
        <f t="shared" si="117"/>
        <v>0.4199718592964824</v>
      </c>
    </row>
    <row r="376" spans="2:21" ht="15" hidden="1" customHeight="1" x14ac:dyDescent="0.25">
      <c r="C376" s="26">
        <f t="shared" ref="C376:Q376" si="123">SUM(C371:C375)</f>
        <v>2171620</v>
      </c>
      <c r="D376" s="26">
        <f t="shared" si="123"/>
        <v>0</v>
      </c>
      <c r="E376" s="26">
        <f t="shared" si="123"/>
        <v>2171620</v>
      </c>
      <c r="F376" s="26">
        <f t="shared" si="123"/>
        <v>146850.91999999998</v>
      </c>
      <c r="G376" s="26">
        <f t="shared" si="123"/>
        <v>128763.93</v>
      </c>
      <c r="H376" s="26">
        <f t="shared" si="123"/>
        <v>110928.43000000001</v>
      </c>
      <c r="I376" s="26">
        <f t="shared" si="123"/>
        <v>0</v>
      </c>
      <c r="J376" s="26">
        <f t="shared" si="123"/>
        <v>0</v>
      </c>
      <c r="K376" s="26">
        <f t="shared" si="123"/>
        <v>0</v>
      </c>
      <c r="L376" s="26">
        <f t="shared" si="123"/>
        <v>0</v>
      </c>
      <c r="M376" s="26">
        <f t="shared" si="123"/>
        <v>0</v>
      </c>
      <c r="N376" s="26">
        <f t="shared" si="123"/>
        <v>0</v>
      </c>
      <c r="O376" s="26">
        <f t="shared" si="123"/>
        <v>0</v>
      </c>
      <c r="P376" s="26">
        <f t="shared" si="123"/>
        <v>0</v>
      </c>
      <c r="Q376" s="26">
        <f t="shared" si="123"/>
        <v>0</v>
      </c>
      <c r="R376" s="26"/>
      <c r="S376" s="26">
        <f>SUM(S371:S375)</f>
        <v>674520.88</v>
      </c>
      <c r="T376" s="26">
        <f>SUM(T371:T375)</f>
        <v>-1499333.7199999997</v>
      </c>
      <c r="U376" s="31">
        <f t="shared" si="117"/>
        <v>0.31060723330969509</v>
      </c>
    </row>
    <row r="377" spans="2:21" ht="15" hidden="1" customHeight="1" x14ac:dyDescent="0.25">
      <c r="E377" s="26"/>
      <c r="F377" s="26">
        <f t="shared" ref="F377:Q377" si="124">F368-F376</f>
        <v>1133242.1500000001</v>
      </c>
      <c r="G377" s="26">
        <f t="shared" si="124"/>
        <v>260684.77999999997</v>
      </c>
      <c r="H377" s="26">
        <f t="shared" si="124"/>
        <v>-186051.04</v>
      </c>
      <c r="I377" s="26">
        <f t="shared" si="124"/>
        <v>0</v>
      </c>
      <c r="J377" s="26">
        <f t="shared" si="124"/>
        <v>0</v>
      </c>
      <c r="K377" s="26">
        <f t="shared" si="124"/>
        <v>0</v>
      </c>
      <c r="L377" s="26">
        <f t="shared" si="124"/>
        <v>0</v>
      </c>
      <c r="M377" s="26">
        <f t="shared" si="124"/>
        <v>0</v>
      </c>
      <c r="N377" s="26">
        <f t="shared" si="124"/>
        <v>0</v>
      </c>
      <c r="O377" s="26">
        <f t="shared" si="124"/>
        <v>0</v>
      </c>
      <c r="P377" s="26">
        <f t="shared" si="124"/>
        <v>0</v>
      </c>
      <c r="Q377" s="26">
        <f t="shared" si="124"/>
        <v>0</v>
      </c>
      <c r="R377" s="26"/>
      <c r="S377" s="26">
        <f>S368-S376</f>
        <v>919898.28999999992</v>
      </c>
      <c r="T377" s="26" t="s">
        <v>546</v>
      </c>
    </row>
    <row r="378" spans="2:21" ht="15" hidden="1" customHeight="1" x14ac:dyDescent="0.3"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33"/>
    </row>
    <row r="379" spans="2:21" ht="15" customHeight="1" x14ac:dyDescent="0.3">
      <c r="B379" s="52" t="s">
        <v>555</v>
      </c>
      <c r="E379" s="26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26"/>
    </row>
    <row r="380" spans="2:21" ht="15" customHeight="1" x14ac:dyDescent="0.25">
      <c r="B380" s="8" t="s">
        <v>52</v>
      </c>
      <c r="C380" s="48">
        <v>643400</v>
      </c>
      <c r="D380" s="20">
        <v>0</v>
      </c>
      <c r="E380" s="20">
        <v>643400</v>
      </c>
      <c r="F380" s="20">
        <v>54473.479999999996</v>
      </c>
      <c r="G380" s="20">
        <v>59042.83</v>
      </c>
      <c r="H380" s="20">
        <v>60264.01</v>
      </c>
      <c r="I380" s="20">
        <v>41990.51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215770.83000000002</v>
      </c>
      <c r="T380" s="20">
        <v>-427629.17000000004</v>
      </c>
      <c r="U380" s="109">
        <v>0.33536032017407524</v>
      </c>
    </row>
    <row r="381" spans="2:21" ht="15" customHeight="1" x14ac:dyDescent="0.25">
      <c r="B381" s="8" t="s">
        <v>75</v>
      </c>
      <c r="C381" s="48">
        <v>690100</v>
      </c>
      <c r="D381" s="20">
        <v>0</v>
      </c>
      <c r="E381" s="20">
        <v>690100</v>
      </c>
      <c r="F381" s="20">
        <v>64979.829999999994</v>
      </c>
      <c r="G381" s="20">
        <v>64268.670000000006</v>
      </c>
      <c r="H381" s="20">
        <v>73261.920000000013</v>
      </c>
      <c r="I381" s="20">
        <v>58953.82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261464.24000000002</v>
      </c>
      <c r="T381" s="20">
        <v>-420132.58000000013</v>
      </c>
      <c r="U381" s="109">
        <v>0.37887877119258079</v>
      </c>
    </row>
    <row r="382" spans="2:21" ht="15" customHeight="1" x14ac:dyDescent="0.3">
      <c r="E382" s="120"/>
      <c r="F382" s="120">
        <v>-10506.349999999999</v>
      </c>
      <c r="G382" s="120">
        <v>-5225.8400000000038</v>
      </c>
      <c r="H382" s="120">
        <v>-12997.910000000011</v>
      </c>
      <c r="I382" s="120">
        <v>-16963.309999999998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0</v>
      </c>
      <c r="Q382" s="120">
        <v>0</v>
      </c>
      <c r="R382" s="120"/>
      <c r="S382" s="121">
        <v>-45693.41</v>
      </c>
      <c r="T382" s="33" t="s">
        <v>563</v>
      </c>
    </row>
    <row r="383" spans="2:21" ht="15" customHeight="1" x14ac:dyDescent="0.25"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>
        <v>-76650.660000000033</v>
      </c>
      <c r="T383" s="26" t="s">
        <v>568</v>
      </c>
    </row>
    <row r="384" spans="2:21" ht="15" customHeight="1" x14ac:dyDescent="0.3">
      <c r="B384" s="52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>
        <v>30957.250000000029</v>
      </c>
      <c r="T384" s="26" t="s">
        <v>570</v>
      </c>
    </row>
    <row r="385" spans="1:23" ht="15" customHeight="1" x14ac:dyDescent="0.3">
      <c r="E385" s="26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26"/>
      <c r="S385" s="121"/>
      <c r="T385" s="33"/>
    </row>
    <row r="386" spans="1:23" ht="15" hidden="1" customHeight="1" x14ac:dyDescent="0.3">
      <c r="B386" s="52"/>
      <c r="E386" s="26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26"/>
    </row>
    <row r="387" spans="1:23" ht="15" hidden="1" customHeight="1" x14ac:dyDescent="0.25">
      <c r="B387" s="8"/>
      <c r="C387" s="48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109"/>
    </row>
    <row r="388" spans="1:23" ht="15" hidden="1" customHeight="1" x14ac:dyDescent="0.25">
      <c r="B388" s="8"/>
      <c r="C388" s="48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109"/>
    </row>
    <row r="389" spans="1:23" ht="15" hidden="1" customHeight="1" x14ac:dyDescent="0.25"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3" ht="15" hidden="1" customHeight="1" x14ac:dyDescent="0.25"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3" ht="15" hidden="1" customHeight="1" x14ac:dyDescent="0.3">
      <c r="B391" s="52"/>
      <c r="E391" s="26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26"/>
    </row>
    <row r="392" spans="1:23" ht="15" hidden="1" customHeight="1" x14ac:dyDescent="0.25">
      <c r="B392" s="8"/>
      <c r="C392" s="4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109"/>
    </row>
    <row r="393" spans="1:23" ht="15" hidden="1" customHeight="1" x14ac:dyDescent="0.25">
      <c r="B393" s="8"/>
      <c r="C393" s="48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109"/>
    </row>
    <row r="394" spans="1:23" ht="15" hidden="1" customHeight="1" x14ac:dyDescent="0.25"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3" ht="15" hidden="1" customHeight="1" x14ac:dyDescent="0.25"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3" ht="15" hidden="1" customHeight="1" x14ac:dyDescent="0.3">
      <c r="B396" s="52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3" ht="15" hidden="1" customHeight="1" x14ac:dyDescent="0.25">
      <c r="B397" s="8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109"/>
    </row>
    <row r="398" spans="1:23" ht="15" hidden="1" customHeight="1" x14ac:dyDescent="0.25">
      <c r="B398" s="8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109"/>
    </row>
    <row r="399" spans="1:23" ht="15" hidden="1" customHeight="1" x14ac:dyDescent="0.25">
      <c r="B399" s="8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109"/>
    </row>
    <row r="400" spans="1:23" s="31" customFormat="1" ht="15" hidden="1" customHeight="1" x14ac:dyDescent="0.25">
      <c r="A400" s="58"/>
      <c r="B400" s="1"/>
      <c r="C400" s="26"/>
      <c r="D400" s="26"/>
      <c r="E400" s="26"/>
      <c r="F400" s="40"/>
      <c r="G400" s="40"/>
      <c r="H400" s="40"/>
      <c r="I400" s="40"/>
      <c r="J400" s="40"/>
      <c r="K400" s="40"/>
      <c r="L400" s="40"/>
      <c r="M400" s="40"/>
      <c r="N400" s="26"/>
      <c r="O400" s="26"/>
      <c r="P400" s="26"/>
      <c r="Q400" s="26"/>
      <c r="R400" s="26"/>
      <c r="S400" s="40"/>
      <c r="T400" s="26"/>
      <c r="V400" s="1"/>
      <c r="W400" s="1"/>
    </row>
    <row r="401" spans="1:23" s="31" customFormat="1" ht="15" customHeight="1" x14ac:dyDescent="0.25">
      <c r="A401" s="58"/>
      <c r="B401" s="1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57"/>
      <c r="T401" s="26"/>
      <c r="V401" s="1"/>
      <c r="W401" s="1"/>
    </row>
    <row r="402" spans="1:23" s="31" customFormat="1" ht="15" customHeight="1" x14ac:dyDescent="0.3">
      <c r="A402" s="58"/>
      <c r="B402" s="1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122"/>
      <c r="T402" s="33"/>
      <c r="V402" s="1"/>
      <c r="W402" s="1"/>
    </row>
    <row r="403" spans="1:23" s="31" customFormat="1" ht="15" customHeight="1" x14ac:dyDescent="0.25">
      <c r="A403" s="58"/>
      <c r="B403" s="1"/>
      <c r="C403" s="1"/>
      <c r="D403" s="4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V403" s="1"/>
      <c r="W403" s="1"/>
    </row>
    <row r="404" spans="1:23" s="31" customFormat="1" ht="15" customHeight="1" x14ac:dyDescent="0.25">
      <c r="A404" s="58"/>
      <c r="B404" s="1"/>
      <c r="C404" s="1"/>
      <c r="D404" s="4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V404" s="1"/>
      <c r="W404" s="1"/>
    </row>
    <row r="405" spans="1:23" s="31" customFormat="1" ht="15" customHeight="1" x14ac:dyDescent="0.25">
      <c r="A405" s="58"/>
      <c r="B405" s="1"/>
      <c r="C405" s="1"/>
      <c r="D405" s="4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V405" s="1"/>
      <c r="W405" s="1"/>
    </row>
    <row r="406" spans="1:23" s="31" customFormat="1" ht="15" customHeight="1" x14ac:dyDescent="0.25">
      <c r="A406" s="58"/>
      <c r="B406" s="1"/>
      <c r="C406" s="1"/>
      <c r="D406" s="4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V406" s="1"/>
      <c r="W406" s="1"/>
    </row>
    <row r="407" spans="1:23" s="31" customFormat="1" ht="15" customHeight="1" x14ac:dyDescent="0.25">
      <c r="A407" s="58"/>
      <c r="B407" s="1"/>
      <c r="C407" s="1"/>
      <c r="D407" s="4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V407" s="1"/>
      <c r="W407" s="1"/>
    </row>
    <row r="408" spans="1:23" s="31" customFormat="1" ht="15" customHeight="1" x14ac:dyDescent="0.25">
      <c r="A408" s="58"/>
      <c r="B408" s="1"/>
      <c r="C408" s="1"/>
      <c r="D408" s="4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V408" s="1"/>
      <c r="W408" s="1"/>
    </row>
    <row r="409" spans="1:23" s="31" customFormat="1" ht="15" customHeight="1" x14ac:dyDescent="0.25">
      <c r="A409" s="58"/>
      <c r="B409" s="1"/>
      <c r="C409" s="1"/>
      <c r="D409" s="4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V409" s="1"/>
      <c r="W409" s="1"/>
    </row>
    <row r="410" spans="1:23" s="31" customFormat="1" ht="15" customHeight="1" x14ac:dyDescent="0.25">
      <c r="A410" s="58"/>
      <c r="B410" s="1"/>
      <c r="C410" s="1"/>
      <c r="D410" s="4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V410" s="1"/>
      <c r="W410" s="1"/>
    </row>
    <row r="411" spans="1:23" s="31" customFormat="1" ht="15" customHeight="1" x14ac:dyDescent="0.25">
      <c r="A411" s="58"/>
      <c r="B411" s="1"/>
      <c r="C411" s="1"/>
      <c r="D411" s="4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V411" s="1"/>
      <c r="W411" s="1"/>
    </row>
    <row r="412" spans="1:23" s="31" customFormat="1" ht="15" customHeight="1" x14ac:dyDescent="0.25">
      <c r="A412" s="58"/>
      <c r="B412" s="1"/>
      <c r="C412" s="1"/>
      <c r="D412" s="4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V412" s="1"/>
      <c r="W412" s="1"/>
    </row>
    <row r="413" spans="1:23" s="31" customFormat="1" ht="15" customHeight="1" x14ac:dyDescent="0.25">
      <c r="A413" s="58"/>
      <c r="B413" s="1"/>
      <c r="C413" s="1"/>
      <c r="D413" s="4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V413" s="1"/>
      <c r="W413" s="1"/>
    </row>
    <row r="414" spans="1:23" s="31" customFormat="1" ht="15" customHeight="1" x14ac:dyDescent="0.25">
      <c r="A414" s="58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4"/>
      <c r="T414" s="1"/>
      <c r="V414" s="1"/>
      <c r="W414" s="1"/>
    </row>
    <row r="415" spans="1:23" s="31" customFormat="1" ht="15" customHeight="1" x14ac:dyDescent="0.25">
      <c r="A415" s="58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4"/>
      <c r="T415" s="1"/>
      <c r="V415" s="1"/>
      <c r="W415" s="1"/>
    </row>
    <row r="416" spans="1:23" s="58" customFormat="1" ht="15" customHeight="1" x14ac:dyDescent="0.25"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4"/>
      <c r="T416" s="1"/>
      <c r="U416" s="31"/>
      <c r="V416" s="1"/>
      <c r="W416" s="1"/>
    </row>
    <row r="417" spans="2:23" s="58" customFormat="1" ht="15" customHeight="1" x14ac:dyDescent="0.25"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4"/>
      <c r="T417" s="1"/>
      <c r="U417" s="31"/>
      <c r="V417" s="1"/>
      <c r="W417" s="1"/>
    </row>
    <row r="418" spans="2:23" s="58" customFormat="1" ht="15" customHeight="1" x14ac:dyDescent="0.25"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4"/>
      <c r="T418" s="1"/>
      <c r="U418" s="31"/>
      <c r="V418" s="1"/>
      <c r="W418" s="1"/>
    </row>
    <row r="419" spans="2:23" s="58" customFormat="1" ht="15" customHeight="1" x14ac:dyDescent="0.25"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4"/>
      <c r="T419" s="1"/>
      <c r="U419" s="31"/>
      <c r="V419" s="1"/>
      <c r="W419" s="1"/>
    </row>
    <row r="420" spans="2:23" s="58" customFormat="1" ht="15" customHeight="1" x14ac:dyDescent="0.25"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4"/>
      <c r="T420" s="1"/>
      <c r="U420" s="31"/>
      <c r="V420" s="1"/>
      <c r="W420" s="1"/>
    </row>
    <row r="421" spans="2:23" s="58" customFormat="1" ht="15" customHeight="1" x14ac:dyDescent="0.25"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4"/>
      <c r="T421" s="1"/>
      <c r="U421" s="31"/>
      <c r="V421" s="1"/>
      <c r="W421" s="1"/>
    </row>
    <row r="422" spans="2:23" s="58" customFormat="1" ht="15" customHeight="1" x14ac:dyDescent="0.25"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4"/>
      <c r="T422" s="1"/>
      <c r="U422" s="31"/>
      <c r="V422" s="1"/>
      <c r="W422" s="1"/>
    </row>
    <row r="423" spans="2:23" s="58" customFormat="1" ht="15" customHeight="1" x14ac:dyDescent="0.25"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4"/>
      <c r="T423" s="1"/>
      <c r="U423" s="31"/>
      <c r="V423" s="1"/>
      <c r="W423" s="1"/>
    </row>
    <row r="424" spans="2:23" s="58" customFormat="1" ht="15" customHeight="1" x14ac:dyDescent="0.25"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4"/>
      <c r="T424" s="1"/>
      <c r="U424" s="31"/>
      <c r="V424" s="1"/>
      <c r="W424" s="1"/>
    </row>
    <row r="425" spans="2:23" s="58" customFormat="1" ht="15" customHeight="1" x14ac:dyDescent="0.25"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4"/>
      <c r="T425" s="1"/>
      <c r="U425" s="31"/>
      <c r="V425" s="1"/>
      <c r="W425" s="1"/>
    </row>
    <row r="426" spans="2:23" s="58" customFormat="1" ht="15" customHeight="1" x14ac:dyDescent="0.25"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4"/>
      <c r="T426" s="1"/>
      <c r="U426" s="31"/>
      <c r="V426" s="1"/>
      <c r="W426" s="1"/>
    </row>
    <row r="427" spans="2:23" s="58" customFormat="1" ht="15" customHeight="1" x14ac:dyDescent="0.25"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4"/>
      <c r="T427" s="1"/>
      <c r="U427" s="31"/>
      <c r="V427" s="1"/>
      <c r="W427" s="1"/>
    </row>
    <row r="428" spans="2:23" s="58" customFormat="1" ht="15" customHeight="1" x14ac:dyDescent="0.25"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4"/>
      <c r="T428" s="1"/>
      <c r="U428" s="31"/>
      <c r="V428" s="1"/>
      <c r="W428" s="1"/>
    </row>
    <row r="429" spans="2:23" s="58" customFormat="1" ht="15" customHeight="1" x14ac:dyDescent="0.25"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4"/>
      <c r="T429" s="1"/>
      <c r="U429" s="31"/>
      <c r="V429" s="1"/>
      <c r="W429" s="1"/>
    </row>
    <row r="430" spans="2:23" s="58" customFormat="1" ht="15" customHeight="1" x14ac:dyDescent="0.25"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4"/>
      <c r="T430" s="1"/>
      <c r="U430" s="31"/>
      <c r="V430" s="1"/>
      <c r="W430" s="1"/>
    </row>
    <row r="431" spans="2:23" s="58" customFormat="1" ht="15" customHeight="1" x14ac:dyDescent="0.25"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4"/>
      <c r="T431" s="1"/>
      <c r="U431" s="31"/>
      <c r="V431" s="1"/>
      <c r="W431" s="1"/>
    </row>
    <row r="432" spans="2:23" s="58" customFormat="1" ht="15" customHeight="1" x14ac:dyDescent="0.25"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/>
      <c r="T432" s="1"/>
      <c r="U432" s="31"/>
      <c r="V432" s="1"/>
      <c r="W432" s="1"/>
    </row>
    <row r="433" spans="2:23" s="58" customFormat="1" ht="15" customHeight="1" x14ac:dyDescent="0.25"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/>
      <c r="T433" s="1"/>
      <c r="U433" s="31"/>
      <c r="V433" s="1"/>
      <c r="W433" s="1"/>
    </row>
    <row r="434" spans="2:23" s="58" customFormat="1" ht="15" customHeight="1" x14ac:dyDescent="0.25"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/>
      <c r="T434" s="1"/>
      <c r="U434" s="31"/>
      <c r="V434" s="1"/>
      <c r="W434" s="1"/>
    </row>
    <row r="435" spans="2:23" s="58" customFormat="1" ht="15" customHeight="1" x14ac:dyDescent="0.25"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/>
      <c r="T435" s="1"/>
      <c r="U435" s="31"/>
      <c r="V435" s="1"/>
      <c r="W435" s="1"/>
    </row>
    <row r="436" spans="2:23" s="58" customFormat="1" ht="15" customHeight="1" x14ac:dyDescent="0.25"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/>
      <c r="T436" s="1"/>
      <c r="U436" s="31"/>
      <c r="V436" s="1"/>
      <c r="W436" s="1"/>
    </row>
    <row r="437" spans="2:23" s="58" customFormat="1" ht="15" customHeight="1" x14ac:dyDescent="0.25"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/>
      <c r="T437" s="1"/>
      <c r="U437" s="31"/>
      <c r="V437" s="1"/>
      <c r="W437" s="1"/>
    </row>
    <row r="438" spans="2:23" s="58" customFormat="1" ht="15" customHeight="1" x14ac:dyDescent="0.25"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/>
      <c r="T438" s="1"/>
      <c r="U438" s="31"/>
      <c r="V438" s="1"/>
      <c r="W438" s="1"/>
    </row>
    <row r="439" spans="2:23" s="58" customFormat="1" ht="15" customHeight="1" x14ac:dyDescent="0.25"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/>
      <c r="T439" s="1"/>
      <c r="U439" s="31"/>
      <c r="V439" s="1"/>
      <c r="W439" s="1"/>
    </row>
    <row r="440" spans="2:23" s="58" customFormat="1" ht="15" customHeight="1" x14ac:dyDescent="0.25"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/>
      <c r="T440" s="1"/>
      <c r="U440" s="31"/>
      <c r="V440" s="1"/>
      <c r="W440" s="1"/>
    </row>
    <row r="441" spans="2:23" s="58" customFormat="1" ht="15" customHeight="1" x14ac:dyDescent="0.25"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/>
      <c r="T441" s="1"/>
      <c r="U441" s="31"/>
      <c r="V441" s="1"/>
      <c r="W441" s="1"/>
    </row>
    <row r="442" spans="2:23" s="58" customFormat="1" ht="15" customHeight="1" x14ac:dyDescent="0.25"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4"/>
      <c r="T442" s="1"/>
      <c r="U442" s="31"/>
      <c r="V442" s="1"/>
      <c r="W442" s="1"/>
    </row>
    <row r="443" spans="2:23" s="58" customFormat="1" ht="15" customHeight="1" x14ac:dyDescent="0.25"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4"/>
      <c r="T443" s="1"/>
      <c r="U443" s="31"/>
      <c r="V443" s="1"/>
      <c r="W443" s="1"/>
    </row>
    <row r="444" spans="2:23" s="58" customFormat="1" ht="15" customHeight="1" x14ac:dyDescent="0.25"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4"/>
      <c r="T444" s="1"/>
      <c r="U444" s="31"/>
      <c r="V444" s="1"/>
      <c r="W444" s="1"/>
    </row>
    <row r="445" spans="2:23" s="58" customFormat="1" ht="15" customHeight="1" x14ac:dyDescent="0.25"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4"/>
      <c r="T445" s="1"/>
      <c r="U445" s="31"/>
      <c r="V445" s="1"/>
      <c r="W445" s="1"/>
    </row>
    <row r="446" spans="2:23" s="58" customFormat="1" ht="15" customHeight="1" x14ac:dyDescent="0.25"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4"/>
      <c r="T446" s="1"/>
      <c r="U446" s="31"/>
      <c r="V446" s="1"/>
      <c r="W446" s="1"/>
    </row>
    <row r="447" spans="2:23" s="58" customFormat="1" ht="15" customHeight="1" x14ac:dyDescent="0.25"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4"/>
      <c r="T447" s="1"/>
      <c r="U447" s="31"/>
      <c r="V447" s="1"/>
      <c r="W447" s="1"/>
    </row>
  </sheetData>
  <conditionalFormatting sqref="S402">
    <cfRule type="cellIs" dxfId="8" priority="1" operator="greaterThan">
      <formula>0</formula>
    </cfRule>
  </conditionalFormatting>
  <printOptions gridLines="1"/>
  <pageMargins left="0.25" right="0.25" top="0.5" bottom="0.5" header="0.3" footer="0.3"/>
  <pageSetup paperSize="5" scale="57" fitToHeight="0" orientation="landscape" r:id="rId1"/>
  <headerFooter alignWithMargins="0">
    <oddHeader xml:space="preserve">&amp;L&amp;"Arial,Bold"Printed On:  &amp;D&amp;T  &amp;C&amp;"Arial,Bold"&amp;12INDIAN LAKE ESTATES 2024 BUDGET TO ACTUAL
</oddHeader>
    <oddFooter>Page &amp;P of &amp;N</oddFooter>
  </headerFooter>
  <rowBreaks count="1" manualBreakCount="1">
    <brk id="3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34BD-6425-465B-B677-21DEB174B58B}">
  <sheetPr>
    <pageSetUpPr fitToPage="1"/>
  </sheetPr>
  <dimension ref="A1:W448"/>
  <sheetViews>
    <sheetView topLeftCell="A242" zoomScale="85" zoomScaleNormal="85" zoomScaleSheetLayoutView="100" workbookViewId="0">
      <selection activeCell="X217" sqref="X217"/>
    </sheetView>
  </sheetViews>
  <sheetFormatPr defaultColWidth="9.26953125" defaultRowHeight="12.5" x14ac:dyDescent="0.25"/>
  <cols>
    <col min="1" max="1" width="7.26953125" style="58" bestFit="1" customWidth="1"/>
    <col min="2" max="2" width="43.26953125" style="1" bestFit="1" customWidth="1"/>
    <col min="3" max="3" width="14" style="1" bestFit="1" customWidth="1"/>
    <col min="4" max="4" width="14.453125" style="4" bestFit="1" customWidth="1"/>
    <col min="5" max="5" width="16.453125" style="1" bestFit="1" customWidth="1"/>
    <col min="6" max="6" width="14" style="1" bestFit="1" customWidth="1"/>
    <col min="7" max="7" width="12.26953125" style="1" customWidth="1"/>
    <col min="8" max="8" width="12.90625" style="1" bestFit="1" customWidth="1"/>
    <col min="9" max="9" width="12.26953125" style="1" customWidth="1"/>
    <col min="10" max="10" width="12.81640625" style="1" hidden="1" customWidth="1"/>
    <col min="11" max="12" width="12.26953125" style="1" hidden="1" customWidth="1"/>
    <col min="13" max="15" width="12.81640625" style="1" hidden="1" customWidth="1"/>
    <col min="16" max="18" width="12.26953125" style="1" hidden="1" customWidth="1"/>
    <col min="19" max="19" width="14.54296875" style="4" bestFit="1" customWidth="1"/>
    <col min="20" max="20" width="18.7265625" style="1" customWidth="1"/>
    <col min="21" max="21" width="8.7265625" style="31" customWidth="1"/>
    <col min="22" max="22" width="9.26953125" style="1" customWidth="1"/>
    <col min="23" max="23" width="14.54296875" style="1" bestFit="1" customWidth="1"/>
    <col min="24" max="50" width="9.26953125" style="1" customWidth="1"/>
    <col min="51" max="16384" width="9.26953125" style="1"/>
  </cols>
  <sheetData>
    <row r="1" spans="1:23" ht="12.75" customHeight="1" x14ac:dyDescent="0.3">
      <c r="B1" s="2" t="s">
        <v>544</v>
      </c>
      <c r="C1" s="3"/>
      <c r="O1" s="17"/>
      <c r="P1" s="17"/>
      <c r="Q1" s="17"/>
      <c r="S1" s="5"/>
      <c r="T1" s="5"/>
    </row>
    <row r="2" spans="1:23" s="14" customFormat="1" ht="12.75" hidden="1" customHeight="1" x14ac:dyDescent="0.3">
      <c r="A2" s="59"/>
      <c r="B2" s="32" t="s">
        <v>83</v>
      </c>
      <c r="C2" s="6">
        <v>2025</v>
      </c>
      <c r="D2" s="77" t="s">
        <v>70</v>
      </c>
      <c r="E2" s="41" t="s">
        <v>60</v>
      </c>
      <c r="F2" s="44" t="s">
        <v>62</v>
      </c>
      <c r="G2" s="36" t="s">
        <v>96</v>
      </c>
      <c r="H2" s="36" t="s">
        <v>97</v>
      </c>
      <c r="I2" s="36" t="s">
        <v>98</v>
      </c>
      <c r="J2" s="36" t="s">
        <v>100</v>
      </c>
      <c r="K2" s="36" t="s">
        <v>101</v>
      </c>
      <c r="L2" s="36" t="s">
        <v>102</v>
      </c>
      <c r="M2" s="36" t="s">
        <v>103</v>
      </c>
      <c r="N2" s="36" t="s">
        <v>104</v>
      </c>
      <c r="O2" s="36" t="s">
        <v>105</v>
      </c>
      <c r="P2" s="36" t="s">
        <v>106</v>
      </c>
      <c r="Q2" s="36" t="s">
        <v>107</v>
      </c>
      <c r="R2" s="44" t="s">
        <v>449</v>
      </c>
      <c r="S2" s="44" t="s">
        <v>58</v>
      </c>
      <c r="T2" s="36" t="s">
        <v>64</v>
      </c>
      <c r="U2" s="110" t="s">
        <v>66</v>
      </c>
    </row>
    <row r="3" spans="1:23" s="14" customFormat="1" ht="12.75" hidden="1" customHeight="1" x14ac:dyDescent="0.3">
      <c r="A3" s="60" t="s">
        <v>166</v>
      </c>
      <c r="B3" s="11" t="s">
        <v>0</v>
      </c>
      <c r="C3" s="7" t="s">
        <v>57</v>
      </c>
      <c r="D3" s="78" t="s">
        <v>59</v>
      </c>
      <c r="E3" s="42" t="s">
        <v>61</v>
      </c>
      <c r="F3" s="45" t="s">
        <v>63</v>
      </c>
      <c r="G3" s="37" t="s">
        <v>63</v>
      </c>
      <c r="H3" s="37" t="s">
        <v>63</v>
      </c>
      <c r="I3" s="37" t="s">
        <v>99</v>
      </c>
      <c r="J3" s="37" t="s">
        <v>99</v>
      </c>
      <c r="K3" s="37" t="s">
        <v>99</v>
      </c>
      <c r="L3" s="37" t="s">
        <v>99</v>
      </c>
      <c r="M3" s="37" t="s">
        <v>99</v>
      </c>
      <c r="N3" s="37" t="s">
        <v>99</v>
      </c>
      <c r="O3" s="37" t="s">
        <v>99</v>
      </c>
      <c r="P3" s="37" t="s">
        <v>99</v>
      </c>
      <c r="Q3" s="37" t="s">
        <v>99</v>
      </c>
      <c r="R3" s="45" t="s">
        <v>450</v>
      </c>
      <c r="S3" s="45" t="s">
        <v>15</v>
      </c>
      <c r="T3" s="37" t="s">
        <v>65</v>
      </c>
      <c r="U3" s="111" t="s">
        <v>67</v>
      </c>
    </row>
    <row r="4" spans="1:23" ht="12.75" hidden="1" customHeight="1" x14ac:dyDescent="0.25">
      <c r="A4" s="61" t="s">
        <v>206</v>
      </c>
      <c r="B4" s="8" t="s">
        <v>109</v>
      </c>
      <c r="C4" s="28">
        <v>2068485.68</v>
      </c>
      <c r="D4" s="20"/>
      <c r="E4" s="20">
        <f t="shared" ref="E4:E21" si="0">SUM(C4:D4)</f>
        <v>2068485.68</v>
      </c>
      <c r="F4" s="20">
        <v>1222537.71</v>
      </c>
      <c r="G4" s="20">
        <v>344618.51</v>
      </c>
      <c r="H4" s="20">
        <v>-986.8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>
        <f t="shared" ref="S4:S21" si="1">SUM(F4:R4)</f>
        <v>1566169.42</v>
      </c>
      <c r="T4" s="20">
        <f t="shared" ref="T4:T21" si="2">SUM(S4-E4)</f>
        <v>-502316.26</v>
      </c>
      <c r="U4" s="71">
        <f>S4/E4</f>
        <v>0.7571574873073329</v>
      </c>
      <c r="W4" s="26"/>
    </row>
    <row r="5" spans="1:23" ht="12.75" hidden="1" customHeight="1" x14ac:dyDescent="0.25">
      <c r="A5" s="61" t="s">
        <v>130</v>
      </c>
      <c r="B5" s="8" t="s">
        <v>110</v>
      </c>
      <c r="C5" s="28">
        <v>200000</v>
      </c>
      <c r="D5" s="20"/>
      <c r="E5" s="20">
        <f t="shared" si="0"/>
        <v>200000</v>
      </c>
      <c r="F5" s="20">
        <v>17842.07</v>
      </c>
      <c r="G5" s="20">
        <v>21548.65</v>
      </c>
      <c r="H5" s="20">
        <v>-41143.33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>
        <f t="shared" si="1"/>
        <v>-1752.6100000000006</v>
      </c>
      <c r="T5" s="20">
        <f t="shared" si="2"/>
        <v>-201752.61</v>
      </c>
      <c r="U5" s="71">
        <f>S5/E5</f>
        <v>-8.7630500000000031E-3</v>
      </c>
      <c r="W5" s="26"/>
    </row>
    <row r="6" spans="1:23" ht="12.75" hidden="1" customHeight="1" x14ac:dyDescent="0.25">
      <c r="A6" s="61" t="s">
        <v>207</v>
      </c>
      <c r="B6" s="8" t="s">
        <v>111</v>
      </c>
      <c r="C6" s="28">
        <v>115000</v>
      </c>
      <c r="D6" s="20"/>
      <c r="E6" s="20">
        <f t="shared" si="0"/>
        <v>115000</v>
      </c>
      <c r="F6" s="20">
        <v>19051.8</v>
      </c>
      <c r="G6" s="20">
        <v>11151.61</v>
      </c>
      <c r="H6" s="20">
        <v>-48192.84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f t="shared" si="1"/>
        <v>-17989.429999999997</v>
      </c>
      <c r="T6" s="20">
        <f t="shared" si="2"/>
        <v>-132989.43</v>
      </c>
      <c r="U6" s="71">
        <f>S6/E6</f>
        <v>-0.15642982608695649</v>
      </c>
    </row>
    <row r="7" spans="1:23" ht="12.75" hidden="1" customHeight="1" x14ac:dyDescent="0.25">
      <c r="A7" s="61" t="s">
        <v>483</v>
      </c>
      <c r="B7" s="8" t="s">
        <v>482</v>
      </c>
      <c r="C7" s="28">
        <v>60000</v>
      </c>
      <c r="D7" s="20"/>
      <c r="E7" s="20">
        <f t="shared" si="0"/>
        <v>60000</v>
      </c>
      <c r="F7" s="107">
        <v>4000</v>
      </c>
      <c r="G7" s="107">
        <v>2000</v>
      </c>
      <c r="H7" s="107">
        <v>2000</v>
      </c>
      <c r="I7" s="107"/>
      <c r="J7" s="107"/>
      <c r="K7" s="107"/>
      <c r="L7" s="107"/>
      <c r="M7" s="107"/>
      <c r="N7" s="20"/>
      <c r="O7" s="20"/>
      <c r="P7" s="20"/>
      <c r="Q7" s="20"/>
      <c r="R7" s="20"/>
      <c r="S7" s="20">
        <f t="shared" si="1"/>
        <v>8000</v>
      </c>
      <c r="T7" s="20">
        <f t="shared" si="2"/>
        <v>-52000</v>
      </c>
      <c r="U7" s="71"/>
    </row>
    <row r="8" spans="1:23" ht="12.75" hidden="1" customHeight="1" x14ac:dyDescent="0.25">
      <c r="A8" s="61" t="s">
        <v>131</v>
      </c>
      <c r="B8" s="8" t="s">
        <v>88</v>
      </c>
      <c r="C8" s="28">
        <v>85000</v>
      </c>
      <c r="D8" s="20"/>
      <c r="E8" s="20">
        <f t="shared" si="0"/>
        <v>85000</v>
      </c>
      <c r="F8" s="107">
        <v>7375</v>
      </c>
      <c r="G8" s="107">
        <v>8250.35</v>
      </c>
      <c r="H8" s="119">
        <v>11300</v>
      </c>
      <c r="I8" s="107"/>
      <c r="J8" s="107"/>
      <c r="K8" s="107"/>
      <c r="L8" s="107"/>
      <c r="M8" s="107"/>
      <c r="N8" s="20"/>
      <c r="O8" s="20"/>
      <c r="P8" s="20"/>
      <c r="Q8" s="20"/>
      <c r="R8" s="20"/>
      <c r="S8" s="20">
        <f t="shared" si="1"/>
        <v>26925.35</v>
      </c>
      <c r="T8" s="20">
        <f t="shared" si="2"/>
        <v>-58074.65</v>
      </c>
      <c r="U8" s="71">
        <f>S8/E8</f>
        <v>0.31676882352941177</v>
      </c>
    </row>
    <row r="9" spans="1:23" ht="12.75" hidden="1" customHeight="1" x14ac:dyDescent="0.25">
      <c r="A9" s="61" t="s">
        <v>208</v>
      </c>
      <c r="B9" s="8" t="s">
        <v>134</v>
      </c>
      <c r="C9" s="28">
        <v>150</v>
      </c>
      <c r="D9" s="20"/>
      <c r="E9" s="20">
        <f t="shared" si="0"/>
        <v>150</v>
      </c>
      <c r="F9" s="107"/>
      <c r="G9" s="107"/>
      <c r="H9" s="107">
        <v>150</v>
      </c>
      <c r="I9" s="107"/>
      <c r="J9" s="107"/>
      <c r="K9" s="107"/>
      <c r="L9" s="107"/>
      <c r="M9" s="107"/>
      <c r="N9" s="20"/>
      <c r="O9" s="20"/>
      <c r="P9" s="20"/>
      <c r="Q9" s="20"/>
      <c r="R9" s="20"/>
      <c r="S9" s="20">
        <f t="shared" si="1"/>
        <v>150</v>
      </c>
      <c r="T9" s="20">
        <f t="shared" si="2"/>
        <v>0</v>
      </c>
      <c r="U9" s="71">
        <f>S9/E9</f>
        <v>1</v>
      </c>
    </row>
    <row r="10" spans="1:23" ht="12.75" hidden="1" customHeight="1" x14ac:dyDescent="0.25">
      <c r="A10" s="61" t="s">
        <v>443</v>
      </c>
      <c r="B10" s="8" t="s">
        <v>445</v>
      </c>
      <c r="C10" s="28">
        <v>3000</v>
      </c>
      <c r="D10" s="20"/>
      <c r="E10" s="20">
        <f t="shared" si="0"/>
        <v>3000</v>
      </c>
      <c r="F10" s="107">
        <v>350</v>
      </c>
      <c r="G10" s="107">
        <v>200</v>
      </c>
      <c r="H10" s="107">
        <v>150</v>
      </c>
      <c r="I10" s="107"/>
      <c r="J10" s="107"/>
      <c r="K10" s="107"/>
      <c r="L10" s="107"/>
      <c r="M10" s="107"/>
      <c r="N10" s="20"/>
      <c r="O10" s="20"/>
      <c r="P10" s="20"/>
      <c r="Q10" s="20"/>
      <c r="R10" s="20"/>
      <c r="S10" s="20">
        <f t="shared" si="1"/>
        <v>700</v>
      </c>
      <c r="T10" s="20">
        <f t="shared" si="2"/>
        <v>-2300</v>
      </c>
      <c r="U10" s="71">
        <f>S10/E10</f>
        <v>0.23333333333333334</v>
      </c>
    </row>
    <row r="11" spans="1:23" ht="12.75" hidden="1" customHeight="1" x14ac:dyDescent="0.25">
      <c r="A11" s="61" t="s">
        <v>446</v>
      </c>
      <c r="B11" s="8" t="s">
        <v>444</v>
      </c>
      <c r="C11" s="28">
        <v>2000</v>
      </c>
      <c r="D11" s="20"/>
      <c r="E11" s="20">
        <f t="shared" si="0"/>
        <v>2000</v>
      </c>
      <c r="F11" s="107">
        <v>159.6</v>
      </c>
      <c r="G11" s="107">
        <v>179.55</v>
      </c>
      <c r="H11" s="107">
        <v>242.25</v>
      </c>
      <c r="I11" s="107"/>
      <c r="J11" s="107"/>
      <c r="K11" s="107"/>
      <c r="L11" s="107"/>
      <c r="M11" s="107"/>
      <c r="N11" s="20"/>
      <c r="O11" s="20"/>
      <c r="P11" s="20"/>
      <c r="Q11" s="20"/>
      <c r="R11" s="20"/>
      <c r="S11" s="20">
        <f t="shared" si="1"/>
        <v>581.4</v>
      </c>
      <c r="T11" s="20">
        <f t="shared" si="2"/>
        <v>-1418.6</v>
      </c>
      <c r="U11" s="71">
        <f>S11/E11</f>
        <v>0.29070000000000001</v>
      </c>
    </row>
    <row r="12" spans="1:23" ht="13.4" hidden="1" customHeight="1" x14ac:dyDescent="0.25">
      <c r="A12" s="61" t="s">
        <v>193</v>
      </c>
      <c r="B12" s="8" t="s">
        <v>416</v>
      </c>
      <c r="C12" s="28">
        <v>0</v>
      </c>
      <c r="D12" s="20"/>
      <c r="E12" s="20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f t="shared" si="1"/>
        <v>0</v>
      </c>
      <c r="T12" s="20">
        <f t="shared" si="2"/>
        <v>0</v>
      </c>
      <c r="U12" s="71"/>
    </row>
    <row r="13" spans="1:23" ht="12.75" hidden="1" customHeight="1" x14ac:dyDescent="0.25">
      <c r="A13" s="61" t="s">
        <v>209</v>
      </c>
      <c r="B13" s="8" t="s">
        <v>415</v>
      </c>
      <c r="C13" s="28">
        <v>0</v>
      </c>
      <c r="D13" s="20"/>
      <c r="E13" s="20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f t="shared" si="1"/>
        <v>0</v>
      </c>
      <c r="T13" s="20">
        <f t="shared" si="2"/>
        <v>0</v>
      </c>
      <c r="U13" s="71"/>
    </row>
    <row r="14" spans="1:23" ht="12.75" hidden="1" customHeight="1" x14ac:dyDescent="0.25">
      <c r="A14" s="61" t="s">
        <v>194</v>
      </c>
      <c r="B14" s="8" t="s">
        <v>395</v>
      </c>
      <c r="C14" s="28">
        <v>0</v>
      </c>
      <c r="D14" s="20"/>
      <c r="E14" s="20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f t="shared" si="1"/>
        <v>0</v>
      </c>
      <c r="T14" s="20">
        <f t="shared" si="2"/>
        <v>0</v>
      </c>
      <c r="U14" s="71"/>
    </row>
    <row r="15" spans="1:23" ht="12.75" hidden="1" customHeight="1" x14ac:dyDescent="0.25">
      <c r="A15" s="61" t="s">
        <v>220</v>
      </c>
      <c r="B15" s="8" t="s">
        <v>474</v>
      </c>
      <c r="C15" s="28">
        <v>0</v>
      </c>
      <c r="D15" s="20"/>
      <c r="E15" s="20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f t="shared" si="1"/>
        <v>0</v>
      </c>
      <c r="T15" s="20">
        <f t="shared" si="2"/>
        <v>0</v>
      </c>
      <c r="U15" s="71"/>
    </row>
    <row r="16" spans="1:23" ht="12.75" hidden="1" customHeight="1" x14ac:dyDescent="0.25">
      <c r="A16" s="61" t="s">
        <v>475</v>
      </c>
      <c r="B16" s="8" t="s">
        <v>476</v>
      </c>
      <c r="C16" s="28">
        <v>0</v>
      </c>
      <c r="D16" s="20"/>
      <c r="E16" s="20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>
        <f t="shared" si="1"/>
        <v>0</v>
      </c>
      <c r="T16" s="20">
        <f t="shared" si="2"/>
        <v>0</v>
      </c>
      <c r="U16" s="71"/>
    </row>
    <row r="17" spans="1:21" ht="12.75" hidden="1" customHeight="1" x14ac:dyDescent="0.25">
      <c r="A17" s="61" t="s">
        <v>195</v>
      </c>
      <c r="B17" s="8" t="s">
        <v>84</v>
      </c>
      <c r="C17" s="28">
        <v>1800</v>
      </c>
      <c r="D17" s="20"/>
      <c r="E17" s="20">
        <f t="shared" si="0"/>
        <v>1800</v>
      </c>
      <c r="F17" s="107">
        <v>75</v>
      </c>
      <c r="G17" s="107">
        <v>160</v>
      </c>
      <c r="H17" s="107">
        <v>140</v>
      </c>
      <c r="I17" s="107"/>
      <c r="J17" s="107"/>
      <c r="K17" s="107"/>
      <c r="L17" s="107"/>
      <c r="M17" s="107"/>
      <c r="N17" s="20"/>
      <c r="O17" s="20"/>
      <c r="P17" s="20"/>
      <c r="Q17" s="20"/>
      <c r="R17" s="20"/>
      <c r="S17" s="20">
        <f t="shared" si="1"/>
        <v>375</v>
      </c>
      <c r="T17" s="20">
        <f t="shared" si="2"/>
        <v>-1425</v>
      </c>
      <c r="U17" s="71">
        <f>S17/E17</f>
        <v>0.20833333333333334</v>
      </c>
    </row>
    <row r="18" spans="1:21" ht="12.75" hidden="1" customHeight="1" x14ac:dyDescent="0.25">
      <c r="A18" s="61" t="s">
        <v>210</v>
      </c>
      <c r="B18" s="8" t="s">
        <v>1</v>
      </c>
      <c r="C18" s="28">
        <v>56000</v>
      </c>
      <c r="D18" s="20"/>
      <c r="E18" s="20">
        <f t="shared" si="0"/>
        <v>56000</v>
      </c>
      <c r="F18" s="107">
        <v>8501.89</v>
      </c>
      <c r="G18" s="107">
        <v>1340.04</v>
      </c>
      <c r="H18" s="107">
        <v>1218.1099999999999</v>
      </c>
      <c r="I18" s="107"/>
      <c r="J18" s="107"/>
      <c r="K18" s="107"/>
      <c r="L18" s="107"/>
      <c r="M18" s="107"/>
      <c r="N18" s="20"/>
      <c r="O18" s="20"/>
      <c r="P18" s="20"/>
      <c r="Q18" s="20"/>
      <c r="R18" s="20"/>
      <c r="S18" s="20">
        <f t="shared" si="1"/>
        <v>11060.04</v>
      </c>
      <c r="T18" s="20">
        <f t="shared" si="2"/>
        <v>-44939.96</v>
      </c>
      <c r="U18" s="71">
        <f>S18/E18</f>
        <v>0.19750071428571431</v>
      </c>
    </row>
    <row r="19" spans="1:21" ht="12.75" hidden="1" customHeight="1" x14ac:dyDescent="0.25">
      <c r="A19" s="61" t="s">
        <v>211</v>
      </c>
      <c r="B19" s="8" t="s">
        <v>2</v>
      </c>
      <c r="C19" s="28">
        <v>900</v>
      </c>
      <c r="D19" s="20"/>
      <c r="E19" s="20">
        <f t="shared" si="0"/>
        <v>900</v>
      </c>
      <c r="F19" s="107">
        <v>200</v>
      </c>
      <c r="G19" s="107"/>
      <c r="H19" s="107">
        <v>0</v>
      </c>
      <c r="I19" s="107"/>
      <c r="J19" s="107"/>
      <c r="K19" s="107"/>
      <c r="L19" s="107"/>
      <c r="M19" s="107"/>
      <c r="N19" s="20"/>
      <c r="O19" s="20"/>
      <c r="P19" s="20"/>
      <c r="Q19" s="20"/>
      <c r="R19" s="20"/>
      <c r="S19" s="20">
        <f t="shared" si="1"/>
        <v>200</v>
      </c>
      <c r="T19" s="20">
        <f t="shared" si="2"/>
        <v>-700</v>
      </c>
      <c r="U19" s="71">
        <f>S19/E19</f>
        <v>0.22222222222222221</v>
      </c>
    </row>
    <row r="20" spans="1:21" ht="12.75" hidden="1" customHeight="1" x14ac:dyDescent="0.25">
      <c r="A20" s="61" t="s">
        <v>212</v>
      </c>
      <c r="B20" s="8" t="s">
        <v>453</v>
      </c>
      <c r="C20" s="28">
        <v>0</v>
      </c>
      <c r="D20" s="20"/>
      <c r="E20" s="20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>
        <f t="shared" si="1"/>
        <v>0</v>
      </c>
      <c r="T20" s="20">
        <f t="shared" si="2"/>
        <v>0</v>
      </c>
      <c r="U20" s="71"/>
    </row>
    <row r="21" spans="1:21" ht="12.75" hidden="1" customHeight="1" x14ac:dyDescent="0.25">
      <c r="A21" s="61" t="s">
        <v>451</v>
      </c>
      <c r="B21" s="8" t="s">
        <v>452</v>
      </c>
      <c r="C21" s="21">
        <v>0</v>
      </c>
      <c r="D21" s="20"/>
      <c r="E21" s="20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f t="shared" si="1"/>
        <v>0</v>
      </c>
      <c r="T21" s="20">
        <f t="shared" si="2"/>
        <v>0</v>
      </c>
      <c r="U21" s="71"/>
    </row>
    <row r="22" spans="1:21" s="14" customFormat="1" ht="12.75" hidden="1" customHeight="1" x14ac:dyDescent="0.3">
      <c r="A22" s="59"/>
      <c r="B22" s="19" t="s">
        <v>545</v>
      </c>
      <c r="C22" s="25">
        <f t="shared" ref="C22:T22" si="3">SUM(C4:C21)</f>
        <v>2592335.6799999997</v>
      </c>
      <c r="D22" s="25">
        <f t="shared" si="3"/>
        <v>0</v>
      </c>
      <c r="E22" s="25">
        <f t="shared" si="3"/>
        <v>2592335.6799999997</v>
      </c>
      <c r="F22" s="25">
        <f t="shared" si="3"/>
        <v>1280093.07</v>
      </c>
      <c r="G22" s="25">
        <f t="shared" si="3"/>
        <v>389448.70999999996</v>
      </c>
      <c r="H22" s="25">
        <f t="shared" si="3"/>
        <v>-75122.61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1594419.17</v>
      </c>
      <c r="T22" s="25">
        <f t="shared" si="3"/>
        <v>-997916.51</v>
      </c>
      <c r="U22" s="89">
        <f>S22/E22</f>
        <v>0.61505119969648381</v>
      </c>
    </row>
    <row r="23" spans="1:21" ht="12.75" hidden="1" customHeight="1" x14ac:dyDescent="0.25">
      <c r="B23" s="9" t="s">
        <v>93</v>
      </c>
      <c r="C23" s="28">
        <v>-25923.360000000001</v>
      </c>
      <c r="D23" s="20"/>
      <c r="E23" s="20"/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/>
      <c r="S23" s="20">
        <f>SUM(F23:Q23)</f>
        <v>0</v>
      </c>
      <c r="T23" s="20">
        <f>SUM(S23-E23)</f>
        <v>0</v>
      </c>
      <c r="U23" s="71" t="e">
        <f>S23/E23</f>
        <v>#DIV/0!</v>
      </c>
    </row>
    <row r="24" spans="1:21" ht="12.75" hidden="1" customHeight="1" x14ac:dyDescent="0.25">
      <c r="B24" s="9" t="s">
        <v>543</v>
      </c>
      <c r="C24" s="27"/>
      <c r="D24" s="20"/>
      <c r="E24" s="20"/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/>
      <c r="S24" s="20">
        <f>SUM(F24:Q24)</f>
        <v>0</v>
      </c>
      <c r="T24" s="20">
        <v>0</v>
      </c>
      <c r="U24" s="71"/>
    </row>
    <row r="25" spans="1:21" s="14" customFormat="1" ht="12.75" hidden="1" customHeight="1" x14ac:dyDescent="0.3">
      <c r="A25" s="59"/>
      <c r="B25" s="19" t="s">
        <v>3</v>
      </c>
      <c r="C25" s="25">
        <f t="shared" ref="C25:T25" si="4">SUM(C22:C24)</f>
        <v>2566412.3199999998</v>
      </c>
      <c r="D25" s="25">
        <f t="shared" si="4"/>
        <v>0</v>
      </c>
      <c r="E25" s="25">
        <f t="shared" si="4"/>
        <v>2592335.6799999997</v>
      </c>
      <c r="F25" s="25">
        <f t="shared" si="4"/>
        <v>1280093.07</v>
      </c>
      <c r="G25" s="25">
        <f t="shared" si="4"/>
        <v>389448.70999999996</v>
      </c>
      <c r="H25" s="25">
        <f t="shared" si="4"/>
        <v>-75122.61</v>
      </c>
      <c r="I25" s="25">
        <f t="shared" si="4"/>
        <v>0</v>
      </c>
      <c r="J25" s="25">
        <f t="shared" si="4"/>
        <v>0</v>
      </c>
      <c r="K25" s="25">
        <f t="shared" si="4"/>
        <v>0</v>
      </c>
      <c r="L25" s="25">
        <f t="shared" si="4"/>
        <v>0</v>
      </c>
      <c r="M25" s="25">
        <f t="shared" si="4"/>
        <v>0</v>
      </c>
      <c r="N25" s="25">
        <f t="shared" si="4"/>
        <v>0</v>
      </c>
      <c r="O25" s="25">
        <f t="shared" si="4"/>
        <v>0</v>
      </c>
      <c r="P25" s="25">
        <f t="shared" si="4"/>
        <v>0</v>
      </c>
      <c r="Q25" s="25">
        <f t="shared" si="4"/>
        <v>0</v>
      </c>
      <c r="R25" s="25">
        <f t="shared" si="4"/>
        <v>0</v>
      </c>
      <c r="S25" s="25">
        <f t="shared" si="4"/>
        <v>1594419.17</v>
      </c>
      <c r="T25" s="25">
        <f t="shared" si="4"/>
        <v>-997916.51</v>
      </c>
      <c r="U25" s="89">
        <f>S25/E25</f>
        <v>0.61505119969648381</v>
      </c>
    </row>
    <row r="26" spans="1:21" ht="12.75" hidden="1" customHeight="1" x14ac:dyDescent="0.3">
      <c r="B26" s="3"/>
      <c r="C26" s="10"/>
      <c r="E26" s="98" t="s">
        <v>549</v>
      </c>
      <c r="F26" s="100">
        <v>1274254.0299999998</v>
      </c>
      <c r="G26" s="100">
        <v>328105.02</v>
      </c>
      <c r="H26" s="100">
        <v>178303.04</v>
      </c>
      <c r="I26" s="100">
        <v>206260.55000000002</v>
      </c>
      <c r="J26" s="100">
        <v>115426.14</v>
      </c>
      <c r="K26" s="100">
        <v>68229.36</v>
      </c>
      <c r="L26" s="100">
        <v>74907.69</v>
      </c>
      <c r="M26" s="100">
        <v>51659.56</v>
      </c>
      <c r="N26" s="100">
        <v>46141.380000000005</v>
      </c>
      <c r="O26" s="100">
        <v>44323.890000000007</v>
      </c>
      <c r="P26" s="100">
        <v>138563.93000000002</v>
      </c>
      <c r="Q26" s="100">
        <v>71260.58</v>
      </c>
      <c r="R26" s="100"/>
      <c r="S26" s="100">
        <f>SUM(F26:G26)</f>
        <v>1602359.0499999998</v>
      </c>
      <c r="T26" s="26"/>
      <c r="U26" s="90"/>
    </row>
    <row r="27" spans="1:21" ht="12.75" hidden="1" customHeight="1" x14ac:dyDescent="0.25">
      <c r="C27" s="10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1" s="14" customFormat="1" ht="12.75" hidden="1" customHeight="1" x14ac:dyDescent="0.3">
      <c r="A28" s="59"/>
      <c r="C28" s="6">
        <v>2025</v>
      </c>
      <c r="D28" s="77" t="s">
        <v>70</v>
      </c>
      <c r="E28" s="41" t="s">
        <v>60</v>
      </c>
      <c r="F28" s="44" t="s">
        <v>62</v>
      </c>
      <c r="G28" s="36" t="s">
        <v>96</v>
      </c>
      <c r="H28" s="36" t="s">
        <v>97</v>
      </c>
      <c r="I28" s="36" t="s">
        <v>98</v>
      </c>
      <c r="J28" s="36" t="s">
        <v>100</v>
      </c>
      <c r="K28" s="36" t="s">
        <v>101</v>
      </c>
      <c r="L28" s="36" t="s">
        <v>102</v>
      </c>
      <c r="M28" s="36" t="s">
        <v>103</v>
      </c>
      <c r="N28" s="36" t="s">
        <v>104</v>
      </c>
      <c r="O28" s="36" t="s">
        <v>105</v>
      </c>
      <c r="P28" s="36" t="s">
        <v>106</v>
      </c>
      <c r="Q28" s="36" t="s">
        <v>107</v>
      </c>
      <c r="R28" s="44" t="s">
        <v>449</v>
      </c>
      <c r="S28" s="44" t="s">
        <v>58</v>
      </c>
      <c r="T28" s="36" t="s">
        <v>64</v>
      </c>
      <c r="U28" s="110" t="s">
        <v>66</v>
      </c>
    </row>
    <row r="29" spans="1:21" s="14" customFormat="1" ht="12.75" hidden="1" customHeight="1" x14ac:dyDescent="0.3">
      <c r="A29" s="60" t="s">
        <v>166</v>
      </c>
      <c r="B29" s="11" t="s">
        <v>72</v>
      </c>
      <c r="C29" s="7" t="s">
        <v>57</v>
      </c>
      <c r="D29" s="78" t="s">
        <v>59</v>
      </c>
      <c r="E29" s="42" t="s">
        <v>61</v>
      </c>
      <c r="F29" s="45" t="s">
        <v>63</v>
      </c>
      <c r="G29" s="37" t="s">
        <v>63</v>
      </c>
      <c r="H29" s="37" t="s">
        <v>63</v>
      </c>
      <c r="I29" s="37" t="s">
        <v>99</v>
      </c>
      <c r="J29" s="37" t="s">
        <v>99</v>
      </c>
      <c r="K29" s="37" t="s">
        <v>99</v>
      </c>
      <c r="L29" s="37" t="s">
        <v>99</v>
      </c>
      <c r="M29" s="37" t="s">
        <v>99</v>
      </c>
      <c r="N29" s="37" t="s">
        <v>99</v>
      </c>
      <c r="O29" s="37" t="s">
        <v>99</v>
      </c>
      <c r="P29" s="37" t="s">
        <v>99</v>
      </c>
      <c r="Q29" s="37" t="s">
        <v>99</v>
      </c>
      <c r="R29" s="45" t="s">
        <v>450</v>
      </c>
      <c r="S29" s="45" t="s">
        <v>15</v>
      </c>
      <c r="T29" s="37" t="s">
        <v>65</v>
      </c>
      <c r="U29" s="111" t="s">
        <v>67</v>
      </c>
    </row>
    <row r="30" spans="1:21" ht="12.75" hidden="1" customHeight="1" x14ac:dyDescent="0.25">
      <c r="A30" s="61" t="s">
        <v>234</v>
      </c>
      <c r="B30" s="8" t="s">
        <v>5</v>
      </c>
      <c r="C30" s="21">
        <v>10000</v>
      </c>
      <c r="D30" s="20"/>
      <c r="E30" s="75">
        <f t="shared" ref="E30:E61" si="5">SUM(C30:D30)</f>
        <v>10000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ref="S30:S61" si="6">SUM(F30:R30)</f>
        <v>0</v>
      </c>
      <c r="T30" s="20">
        <f t="shared" ref="T30:T61" si="7">SUM(S30-E30)</f>
        <v>-10000</v>
      </c>
      <c r="U30" s="71">
        <f>S30/E30</f>
        <v>0</v>
      </c>
    </row>
    <row r="31" spans="1:21" ht="12.75" hidden="1" customHeight="1" x14ac:dyDescent="0.25">
      <c r="A31" s="61" t="s">
        <v>235</v>
      </c>
      <c r="B31" s="8" t="s">
        <v>6</v>
      </c>
      <c r="C31" s="21"/>
      <c r="D31" s="20"/>
      <c r="E31" s="75">
        <f t="shared" si="5"/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>
        <f t="shared" si="6"/>
        <v>0</v>
      </c>
      <c r="T31" s="20">
        <f t="shared" si="7"/>
        <v>0</v>
      </c>
      <c r="U31" s="71"/>
    </row>
    <row r="32" spans="1:21" ht="12.75" hidden="1" customHeight="1" x14ac:dyDescent="0.25">
      <c r="A32" s="61" t="s">
        <v>149</v>
      </c>
      <c r="B32" s="8" t="s">
        <v>437</v>
      </c>
      <c r="C32" s="21">
        <v>0</v>
      </c>
      <c r="D32" s="20"/>
      <c r="E32" s="75">
        <f t="shared" si="5"/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>
        <f t="shared" si="6"/>
        <v>0</v>
      </c>
      <c r="T32" s="20">
        <f t="shared" si="7"/>
        <v>0</v>
      </c>
      <c r="U32" s="71"/>
    </row>
    <row r="33" spans="1:21" ht="12.75" hidden="1" customHeight="1" x14ac:dyDescent="0.25">
      <c r="A33" s="61" t="s">
        <v>236</v>
      </c>
      <c r="B33" s="8" t="s">
        <v>170</v>
      </c>
      <c r="C33" s="21">
        <v>0</v>
      </c>
      <c r="D33" s="20"/>
      <c r="E33" s="75">
        <f t="shared" si="5"/>
        <v>0</v>
      </c>
      <c r="F33" s="20">
        <v>-225</v>
      </c>
      <c r="G33" s="20">
        <v>-5</v>
      </c>
      <c r="H33" s="20">
        <v>10.09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>
        <f t="shared" si="6"/>
        <v>-219.91</v>
      </c>
      <c r="T33" s="20">
        <f t="shared" si="7"/>
        <v>-219.91</v>
      </c>
      <c r="U33" s="71" t="e">
        <f>S33/E33</f>
        <v>#DIV/0!</v>
      </c>
    </row>
    <row r="34" spans="1:21" ht="12.75" hidden="1" customHeight="1" x14ac:dyDescent="0.25">
      <c r="A34" s="61" t="s">
        <v>439</v>
      </c>
      <c r="B34" s="8" t="s">
        <v>440</v>
      </c>
      <c r="C34" s="21">
        <v>25000</v>
      </c>
      <c r="D34" s="20"/>
      <c r="E34" s="75">
        <f t="shared" si="5"/>
        <v>25000</v>
      </c>
      <c r="F34" s="20"/>
      <c r="G34" s="20"/>
      <c r="H34" s="20">
        <v>-60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>
        <f t="shared" si="6"/>
        <v>-60</v>
      </c>
      <c r="T34" s="20">
        <f t="shared" si="7"/>
        <v>-25060</v>
      </c>
      <c r="U34" s="71">
        <f>S34/E34</f>
        <v>-2.3999999999999998E-3</v>
      </c>
    </row>
    <row r="35" spans="1:21" ht="12.75" hidden="1" customHeight="1" x14ac:dyDescent="0.25">
      <c r="A35" s="61" t="s">
        <v>257</v>
      </c>
      <c r="B35" s="8" t="s">
        <v>135</v>
      </c>
      <c r="C35" s="21">
        <v>8025</v>
      </c>
      <c r="D35" s="20"/>
      <c r="E35" s="75">
        <f t="shared" si="5"/>
        <v>8025</v>
      </c>
      <c r="F35" s="20">
        <v>1015.43</v>
      </c>
      <c r="G35" s="20">
        <v>801.32</v>
      </c>
      <c r="H35" s="20"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f t="shared" si="6"/>
        <v>1816.75</v>
      </c>
      <c r="T35" s="20">
        <f t="shared" si="7"/>
        <v>-6208.25</v>
      </c>
      <c r="U35" s="71">
        <f>S35/E35</f>
        <v>0.22638629283489098</v>
      </c>
    </row>
    <row r="36" spans="1:21" ht="12.75" hidden="1" customHeight="1" x14ac:dyDescent="0.25">
      <c r="A36" s="61" t="s">
        <v>199</v>
      </c>
      <c r="B36" s="8" t="s">
        <v>382</v>
      </c>
      <c r="C36" s="21">
        <v>0</v>
      </c>
      <c r="D36" s="20"/>
      <c r="E36" s="75">
        <f t="shared" si="5"/>
        <v>0</v>
      </c>
      <c r="F36" s="20"/>
      <c r="G36" s="20">
        <v>-0.5</v>
      </c>
      <c r="H36" s="20">
        <v>821.79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>
        <f t="shared" si="6"/>
        <v>821.29</v>
      </c>
      <c r="T36" s="20">
        <f t="shared" si="7"/>
        <v>821.29</v>
      </c>
      <c r="U36" s="71"/>
    </row>
    <row r="37" spans="1:21" ht="12.75" hidden="1" customHeight="1" x14ac:dyDescent="0.25">
      <c r="A37" s="62" t="s">
        <v>200</v>
      </c>
      <c r="B37" s="8" t="s">
        <v>95</v>
      </c>
      <c r="C37" s="21">
        <v>7700</v>
      </c>
      <c r="D37" s="20"/>
      <c r="E37" s="75">
        <f t="shared" si="5"/>
        <v>7700</v>
      </c>
      <c r="F37" s="20">
        <v>455</v>
      </c>
      <c r="G37" s="20">
        <v>6.24</v>
      </c>
      <c r="H37" s="20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>
        <f t="shared" si="6"/>
        <v>461.24</v>
      </c>
      <c r="T37" s="20">
        <f t="shared" si="7"/>
        <v>-7238.76</v>
      </c>
      <c r="U37" s="71">
        <f t="shared" ref="U37:U49" si="8">S37/E37</f>
        <v>5.9901298701298705E-2</v>
      </c>
    </row>
    <row r="38" spans="1:21" ht="12.75" hidden="1" customHeight="1" x14ac:dyDescent="0.25">
      <c r="A38" s="61" t="s">
        <v>237</v>
      </c>
      <c r="B38" s="8" t="s">
        <v>465</v>
      </c>
      <c r="C38" s="21">
        <v>5000</v>
      </c>
      <c r="D38" s="20"/>
      <c r="E38" s="75">
        <f t="shared" si="5"/>
        <v>5000</v>
      </c>
      <c r="F38" s="20">
        <v>-1577.89</v>
      </c>
      <c r="G38" s="20">
        <v>1775.18</v>
      </c>
      <c r="H38" s="20"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>
        <f t="shared" si="6"/>
        <v>197.28999999999996</v>
      </c>
      <c r="T38" s="20">
        <f t="shared" si="7"/>
        <v>-4802.71</v>
      </c>
      <c r="U38" s="71">
        <f t="shared" si="8"/>
        <v>3.9457999999999993E-2</v>
      </c>
    </row>
    <row r="39" spans="1:21" ht="12.75" hidden="1" customHeight="1" x14ac:dyDescent="0.25">
      <c r="A39" s="61" t="s">
        <v>238</v>
      </c>
      <c r="B39" s="8" t="s">
        <v>4</v>
      </c>
      <c r="C39" s="21">
        <v>300</v>
      </c>
      <c r="D39" s="20"/>
      <c r="E39" s="75">
        <f t="shared" si="5"/>
        <v>300</v>
      </c>
      <c r="F39" s="20"/>
      <c r="G39" s="20"/>
      <c r="H39" s="20">
        <v>350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>
        <f t="shared" si="6"/>
        <v>350</v>
      </c>
      <c r="T39" s="20">
        <f t="shared" si="7"/>
        <v>50</v>
      </c>
      <c r="U39" s="71">
        <f t="shared" si="8"/>
        <v>1.1666666666666667</v>
      </c>
    </row>
    <row r="40" spans="1:21" ht="12.75" hidden="1" customHeight="1" x14ac:dyDescent="0.25">
      <c r="A40" s="61" t="s">
        <v>150</v>
      </c>
      <c r="B40" s="8" t="s">
        <v>7</v>
      </c>
      <c r="C40" s="21">
        <v>4500</v>
      </c>
      <c r="D40" s="20"/>
      <c r="E40" s="75">
        <f t="shared" si="5"/>
        <v>4500</v>
      </c>
      <c r="F40" s="20">
        <v>221.75</v>
      </c>
      <c r="G40" s="20">
        <v>196.43</v>
      </c>
      <c r="H40" s="20">
        <v>376.05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>
        <f t="shared" si="6"/>
        <v>794.23</v>
      </c>
      <c r="T40" s="20">
        <f t="shared" si="7"/>
        <v>-3705.77</v>
      </c>
      <c r="U40" s="71">
        <f t="shared" si="8"/>
        <v>0.17649555555555557</v>
      </c>
    </row>
    <row r="41" spans="1:21" ht="12.75" hidden="1" customHeight="1" x14ac:dyDescent="0.25">
      <c r="A41" s="61" t="s">
        <v>239</v>
      </c>
      <c r="B41" s="8" t="s">
        <v>116</v>
      </c>
      <c r="C41" s="21">
        <v>8025</v>
      </c>
      <c r="D41" s="20"/>
      <c r="E41" s="75">
        <f t="shared" si="5"/>
        <v>8025</v>
      </c>
      <c r="F41" s="20">
        <v>100</v>
      </c>
      <c r="G41" s="20">
        <v>200.12</v>
      </c>
      <c r="H41" s="20"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>
        <f t="shared" si="6"/>
        <v>300.12</v>
      </c>
      <c r="T41" s="20">
        <f t="shared" si="7"/>
        <v>-7724.88</v>
      </c>
      <c r="U41" s="71">
        <f t="shared" si="8"/>
        <v>3.7398130841121494E-2</v>
      </c>
    </row>
    <row r="42" spans="1:21" ht="12.75" hidden="1" customHeight="1" x14ac:dyDescent="0.25">
      <c r="A42" s="62" t="s">
        <v>240</v>
      </c>
      <c r="B42" s="8" t="s">
        <v>172</v>
      </c>
      <c r="C42" s="21">
        <v>15000</v>
      </c>
      <c r="D42" s="20"/>
      <c r="E42" s="75">
        <f t="shared" si="5"/>
        <v>15000</v>
      </c>
      <c r="F42" s="20">
        <v>830.96</v>
      </c>
      <c r="G42" s="20">
        <v>2051.7800000000002</v>
      </c>
      <c r="H42" s="20">
        <v>384.5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>
        <f t="shared" si="6"/>
        <v>3267.2400000000002</v>
      </c>
      <c r="T42" s="20">
        <f t="shared" si="7"/>
        <v>-11732.76</v>
      </c>
      <c r="U42" s="71">
        <f t="shared" si="8"/>
        <v>0.21781600000000001</v>
      </c>
    </row>
    <row r="43" spans="1:21" ht="12.75" hidden="1" customHeight="1" x14ac:dyDescent="0.25">
      <c r="A43" s="61" t="s">
        <v>241</v>
      </c>
      <c r="B43" s="8" t="s">
        <v>69</v>
      </c>
      <c r="C43" s="21">
        <v>11825</v>
      </c>
      <c r="D43" s="20"/>
      <c r="E43" s="75">
        <f t="shared" si="5"/>
        <v>11825</v>
      </c>
      <c r="F43" s="20">
        <v>925.82</v>
      </c>
      <c r="G43" s="20">
        <v>1016.08</v>
      </c>
      <c r="H43" s="20">
        <v>118.74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>
        <f t="shared" si="6"/>
        <v>2060.64</v>
      </c>
      <c r="T43" s="20">
        <f t="shared" si="7"/>
        <v>-9764.36</v>
      </c>
      <c r="U43" s="71">
        <f t="shared" si="8"/>
        <v>0.174261310782241</v>
      </c>
    </row>
    <row r="44" spans="1:21" ht="12.75" hidden="1" customHeight="1" x14ac:dyDescent="0.25">
      <c r="A44" s="62" t="s">
        <v>242</v>
      </c>
      <c r="B44" s="8" t="s">
        <v>90</v>
      </c>
      <c r="C44" s="21">
        <v>0</v>
      </c>
      <c r="D44" s="20"/>
      <c r="E44" s="75">
        <f t="shared" si="5"/>
        <v>0</v>
      </c>
      <c r="F44" s="20"/>
      <c r="G44" s="20"/>
      <c r="H44" s="20">
        <v>950.48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>
        <f t="shared" si="6"/>
        <v>950.48</v>
      </c>
      <c r="T44" s="20">
        <f t="shared" si="7"/>
        <v>950.48</v>
      </c>
      <c r="U44" s="71" t="e">
        <f t="shared" si="8"/>
        <v>#DIV/0!</v>
      </c>
    </row>
    <row r="45" spans="1:21" ht="12.75" hidden="1" customHeight="1" x14ac:dyDescent="0.25">
      <c r="A45" s="61" t="s">
        <v>243</v>
      </c>
      <c r="B45" s="8" t="s">
        <v>8</v>
      </c>
      <c r="C45" s="21">
        <v>30700</v>
      </c>
      <c r="D45" s="20"/>
      <c r="E45" s="75">
        <f t="shared" si="5"/>
        <v>30700</v>
      </c>
      <c r="F45" s="20">
        <v>2476.4</v>
      </c>
      <c r="G45" s="20">
        <v>3230.08</v>
      </c>
      <c r="H45" s="20">
        <v>1014.77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>
        <f t="shared" si="6"/>
        <v>6721.25</v>
      </c>
      <c r="T45" s="20">
        <f t="shared" si="7"/>
        <v>-23978.75</v>
      </c>
      <c r="U45" s="71">
        <f t="shared" si="8"/>
        <v>0.21893322475570032</v>
      </c>
    </row>
    <row r="46" spans="1:21" ht="12.75" hidden="1" customHeight="1" x14ac:dyDescent="0.25">
      <c r="A46" s="61" t="s">
        <v>244</v>
      </c>
      <c r="B46" s="8" t="s">
        <v>175</v>
      </c>
      <c r="C46" s="21">
        <v>25000</v>
      </c>
      <c r="D46" s="20"/>
      <c r="E46" s="75">
        <f t="shared" si="5"/>
        <v>25000</v>
      </c>
      <c r="F46" s="20">
        <v>2807</v>
      </c>
      <c r="G46" s="20">
        <v>1020</v>
      </c>
      <c r="H46" s="20">
        <v>2055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>
        <f t="shared" si="6"/>
        <v>5882</v>
      </c>
      <c r="T46" s="20">
        <f t="shared" si="7"/>
        <v>-19118</v>
      </c>
      <c r="U46" s="71">
        <f t="shared" si="8"/>
        <v>0.23527999999999999</v>
      </c>
    </row>
    <row r="47" spans="1:21" ht="12.75" hidden="1" customHeight="1" x14ac:dyDescent="0.25">
      <c r="A47" s="61" t="s">
        <v>267</v>
      </c>
      <c r="B47" s="8" t="s">
        <v>428</v>
      </c>
      <c r="C47" s="21">
        <v>400</v>
      </c>
      <c r="D47" s="20"/>
      <c r="E47" s="75">
        <f t="shared" si="5"/>
        <v>400</v>
      </c>
      <c r="F47" s="20"/>
      <c r="G47" s="20">
        <v>169</v>
      </c>
      <c r="H47" s="20"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>
        <f t="shared" si="6"/>
        <v>169</v>
      </c>
      <c r="T47" s="20">
        <f t="shared" si="7"/>
        <v>-231</v>
      </c>
      <c r="U47" s="71">
        <f t="shared" si="8"/>
        <v>0.42249999999999999</v>
      </c>
    </row>
    <row r="48" spans="1:21" ht="12.75" hidden="1" customHeight="1" x14ac:dyDescent="0.25">
      <c r="A48" s="61" t="s">
        <v>245</v>
      </c>
      <c r="B48" s="8" t="s">
        <v>121</v>
      </c>
      <c r="C48" s="21">
        <v>25000</v>
      </c>
      <c r="D48" s="20"/>
      <c r="E48" s="75">
        <f t="shared" si="5"/>
        <v>25000</v>
      </c>
      <c r="F48" s="20"/>
      <c r="G48" s="20"/>
      <c r="H48" s="20">
        <v>13.6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>
        <f t="shared" si="6"/>
        <v>13.6</v>
      </c>
      <c r="T48" s="20">
        <f t="shared" si="7"/>
        <v>-24986.400000000001</v>
      </c>
      <c r="U48" s="71">
        <f t="shared" si="8"/>
        <v>5.44E-4</v>
      </c>
    </row>
    <row r="49" spans="1:21" ht="12.75" hidden="1" customHeight="1" x14ac:dyDescent="0.25">
      <c r="A49" s="61" t="s">
        <v>246</v>
      </c>
      <c r="B49" s="8" t="s">
        <v>10</v>
      </c>
      <c r="C49" s="21">
        <v>10000</v>
      </c>
      <c r="D49" s="20"/>
      <c r="E49" s="75">
        <f t="shared" si="5"/>
        <v>10000</v>
      </c>
      <c r="F49" s="20">
        <v>-313.29000000000002</v>
      </c>
      <c r="G49" s="20">
        <v>4729.99</v>
      </c>
      <c r="H49" s="20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>
        <f t="shared" si="6"/>
        <v>4416.7</v>
      </c>
      <c r="T49" s="20">
        <f t="shared" si="7"/>
        <v>-5583.3</v>
      </c>
      <c r="U49" s="71">
        <f t="shared" si="8"/>
        <v>0.44167000000000001</v>
      </c>
    </row>
    <row r="50" spans="1:21" ht="12.75" hidden="1" customHeight="1" x14ac:dyDescent="0.25">
      <c r="A50" s="61" t="s">
        <v>379</v>
      </c>
      <c r="B50" s="8" t="s">
        <v>380</v>
      </c>
      <c r="C50" s="21">
        <v>0</v>
      </c>
      <c r="D50" s="20"/>
      <c r="E50" s="75">
        <f t="shared" si="5"/>
        <v>0</v>
      </c>
      <c r="F50" s="20">
        <v>-208.06</v>
      </c>
      <c r="G50" s="20">
        <v>-167.34</v>
      </c>
      <c r="H50" s="20"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>
        <f t="shared" si="6"/>
        <v>-375.4</v>
      </c>
      <c r="T50" s="20">
        <f t="shared" si="7"/>
        <v>-375.4</v>
      </c>
      <c r="U50" s="71"/>
    </row>
    <row r="51" spans="1:21" ht="12.75" hidden="1" customHeight="1" x14ac:dyDescent="0.25">
      <c r="A51" s="61" t="s">
        <v>247</v>
      </c>
      <c r="B51" s="8" t="s">
        <v>180</v>
      </c>
      <c r="C51" s="21">
        <v>58000</v>
      </c>
      <c r="D51" s="20"/>
      <c r="E51" s="75">
        <f t="shared" si="5"/>
        <v>58000</v>
      </c>
      <c r="F51" s="20">
        <v>5907.42</v>
      </c>
      <c r="G51" s="20">
        <v>3753.29</v>
      </c>
      <c r="H51" s="20">
        <v>3735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f t="shared" si="6"/>
        <v>13395.71</v>
      </c>
      <c r="T51" s="20">
        <f t="shared" si="7"/>
        <v>-44604.29</v>
      </c>
      <c r="U51" s="71">
        <f t="shared" ref="U51:U62" si="9">S51/E51</f>
        <v>0.23096051724137928</v>
      </c>
    </row>
    <row r="52" spans="1:21" ht="12.75" hidden="1" customHeight="1" x14ac:dyDescent="0.25">
      <c r="A52" s="61" t="s">
        <v>248</v>
      </c>
      <c r="B52" s="8" t="s">
        <v>182</v>
      </c>
      <c r="C52" s="21">
        <v>1500</v>
      </c>
      <c r="D52" s="20"/>
      <c r="E52" s="75">
        <f t="shared" si="5"/>
        <v>1500</v>
      </c>
      <c r="F52" s="20">
        <v>234.88</v>
      </c>
      <c r="G52" s="20"/>
      <c r="H52" s="20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>
        <f t="shared" si="6"/>
        <v>234.88</v>
      </c>
      <c r="T52" s="20">
        <f t="shared" si="7"/>
        <v>-1265.1199999999999</v>
      </c>
      <c r="U52" s="71">
        <f t="shared" si="9"/>
        <v>0.15658666666666665</v>
      </c>
    </row>
    <row r="53" spans="1:21" ht="12.75" hidden="1" customHeight="1" x14ac:dyDescent="0.25">
      <c r="A53" s="61" t="s">
        <v>249</v>
      </c>
      <c r="B53" s="8" t="s">
        <v>183</v>
      </c>
      <c r="C53" s="21">
        <v>1500</v>
      </c>
      <c r="D53" s="20"/>
      <c r="E53" s="75">
        <f t="shared" si="5"/>
        <v>1500</v>
      </c>
      <c r="F53" s="20"/>
      <c r="G53" s="20"/>
      <c r="H53" s="20"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>
        <f t="shared" si="6"/>
        <v>0</v>
      </c>
      <c r="T53" s="20">
        <f t="shared" si="7"/>
        <v>-1500</v>
      </c>
      <c r="U53" s="71">
        <f t="shared" si="9"/>
        <v>0</v>
      </c>
    </row>
    <row r="54" spans="1:21" ht="12.75" hidden="1" customHeight="1" x14ac:dyDescent="0.25">
      <c r="A54" s="61" t="s">
        <v>250</v>
      </c>
      <c r="B54" s="8" t="s">
        <v>188</v>
      </c>
      <c r="C54" s="21">
        <v>230000</v>
      </c>
      <c r="D54" s="20"/>
      <c r="E54" s="75">
        <f t="shared" si="5"/>
        <v>230000</v>
      </c>
      <c r="F54" s="20">
        <v>21762.21</v>
      </c>
      <c r="G54" s="20">
        <v>17177.53</v>
      </c>
      <c r="H54" s="20">
        <v>17893.53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>
        <f t="shared" si="6"/>
        <v>56833.27</v>
      </c>
      <c r="T54" s="20">
        <f t="shared" si="7"/>
        <v>-173166.73</v>
      </c>
      <c r="U54" s="71">
        <f t="shared" si="9"/>
        <v>0.24710117391304345</v>
      </c>
    </row>
    <row r="55" spans="1:21" ht="12.75" hidden="1" customHeight="1" x14ac:dyDescent="0.25">
      <c r="A55" s="61" t="s">
        <v>251</v>
      </c>
      <c r="B55" s="8" t="s">
        <v>11</v>
      </c>
      <c r="C55" s="21">
        <v>5000</v>
      </c>
      <c r="D55" s="20"/>
      <c r="E55" s="75">
        <f t="shared" si="5"/>
        <v>5000</v>
      </c>
      <c r="F55" s="20">
        <v>1240.28</v>
      </c>
      <c r="G55" s="20">
        <v>389.24</v>
      </c>
      <c r="H55" s="20">
        <v>559.11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>
        <f t="shared" si="6"/>
        <v>2188.63</v>
      </c>
      <c r="T55" s="20">
        <f t="shared" si="7"/>
        <v>-2811.37</v>
      </c>
      <c r="U55" s="71">
        <f t="shared" si="9"/>
        <v>0.437726</v>
      </c>
    </row>
    <row r="56" spans="1:21" ht="12.75" hidden="1" customHeight="1" x14ac:dyDescent="0.25">
      <c r="A56" s="61" t="s">
        <v>252</v>
      </c>
      <c r="B56" s="8" t="s">
        <v>126</v>
      </c>
      <c r="C56" s="21">
        <v>51000</v>
      </c>
      <c r="D56" s="20"/>
      <c r="E56" s="75">
        <f t="shared" si="5"/>
        <v>51000</v>
      </c>
      <c r="F56" s="20">
        <v>5453.89</v>
      </c>
      <c r="G56" s="20">
        <v>4223.6000000000004</v>
      </c>
      <c r="H56" s="20">
        <v>4310.1899999999996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f t="shared" si="6"/>
        <v>13987.68</v>
      </c>
      <c r="T56" s="20">
        <f t="shared" si="7"/>
        <v>-37012.32</v>
      </c>
      <c r="U56" s="71">
        <f t="shared" si="9"/>
        <v>0.27426823529411765</v>
      </c>
    </row>
    <row r="57" spans="1:21" ht="12.75" hidden="1" customHeight="1" x14ac:dyDescent="0.25">
      <c r="A57" s="61" t="s">
        <v>253</v>
      </c>
      <c r="B57" s="8" t="s">
        <v>12</v>
      </c>
      <c r="C57" s="21">
        <v>500</v>
      </c>
      <c r="D57" s="20"/>
      <c r="E57" s="75">
        <f t="shared" si="5"/>
        <v>500</v>
      </c>
      <c r="F57" s="20"/>
      <c r="G57" s="20"/>
      <c r="H57" s="20"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>
        <f t="shared" si="6"/>
        <v>0</v>
      </c>
      <c r="T57" s="20">
        <f t="shared" si="7"/>
        <v>-500</v>
      </c>
      <c r="U57" s="71">
        <f t="shared" si="9"/>
        <v>0</v>
      </c>
    </row>
    <row r="58" spans="1:21" ht="12.75" hidden="1" customHeight="1" x14ac:dyDescent="0.25">
      <c r="A58" s="61" t="s">
        <v>254</v>
      </c>
      <c r="B58" s="8" t="s">
        <v>13</v>
      </c>
      <c r="C58" s="21">
        <v>4750</v>
      </c>
      <c r="D58" s="20"/>
      <c r="E58" s="75">
        <f t="shared" si="5"/>
        <v>4750</v>
      </c>
      <c r="F58" s="20">
        <v>344.27</v>
      </c>
      <c r="G58" s="20">
        <v>334.87</v>
      </c>
      <c r="H58" s="20">
        <v>334.08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>
        <f t="shared" si="6"/>
        <v>1013.22</v>
      </c>
      <c r="T58" s="20">
        <f t="shared" si="7"/>
        <v>-3736.7799999999997</v>
      </c>
      <c r="U58" s="71">
        <f t="shared" si="9"/>
        <v>0.21330947368421052</v>
      </c>
    </row>
    <row r="59" spans="1:21" ht="12.75" hidden="1" customHeight="1" x14ac:dyDescent="0.25">
      <c r="A59" s="61" t="s">
        <v>255</v>
      </c>
      <c r="B59" s="8" t="s">
        <v>14</v>
      </c>
      <c r="C59" s="21">
        <v>1000</v>
      </c>
      <c r="D59" s="20"/>
      <c r="E59" s="75">
        <f t="shared" si="5"/>
        <v>1000</v>
      </c>
      <c r="F59" s="20">
        <v>150</v>
      </c>
      <c r="G59" s="20">
        <v>22.78</v>
      </c>
      <c r="H59" s="20">
        <v>150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>
        <f t="shared" si="6"/>
        <v>322.77999999999997</v>
      </c>
      <c r="T59" s="20">
        <f t="shared" si="7"/>
        <v>-677.22</v>
      </c>
      <c r="U59" s="71">
        <f t="shared" si="9"/>
        <v>0.32277999999999996</v>
      </c>
    </row>
    <row r="60" spans="1:21" ht="12.75" hidden="1" customHeight="1" x14ac:dyDescent="0.25">
      <c r="A60" s="61" t="s">
        <v>394</v>
      </c>
      <c r="B60" s="8" t="s">
        <v>89</v>
      </c>
      <c r="C60" s="21">
        <v>750</v>
      </c>
      <c r="D60" s="20"/>
      <c r="E60" s="75">
        <f t="shared" si="5"/>
        <v>750</v>
      </c>
      <c r="F60" s="20"/>
      <c r="G60" s="20"/>
      <c r="H60" s="20">
        <v>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>
        <f t="shared" si="6"/>
        <v>0</v>
      </c>
      <c r="T60" s="20">
        <f t="shared" si="7"/>
        <v>-750</v>
      </c>
      <c r="U60" s="71">
        <f t="shared" si="9"/>
        <v>0</v>
      </c>
    </row>
    <row r="61" spans="1:21" ht="12.75" hidden="1" customHeight="1" x14ac:dyDescent="0.25">
      <c r="A61" s="61" t="s">
        <v>256</v>
      </c>
      <c r="B61" s="8" t="s">
        <v>108</v>
      </c>
      <c r="C61" s="21">
        <v>6000</v>
      </c>
      <c r="D61" s="20"/>
      <c r="E61" s="75">
        <f t="shared" si="5"/>
        <v>6000</v>
      </c>
      <c r="F61" s="20">
        <v>475</v>
      </c>
      <c r="G61" s="20">
        <v>475</v>
      </c>
      <c r="H61" s="20">
        <v>475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>
        <f t="shared" si="6"/>
        <v>1425</v>
      </c>
      <c r="T61" s="20">
        <f t="shared" si="7"/>
        <v>-4575</v>
      </c>
      <c r="U61" s="71">
        <f t="shared" si="9"/>
        <v>0.23749999999999999</v>
      </c>
    </row>
    <row r="62" spans="1:21" s="14" customFormat="1" ht="12.75" hidden="1" customHeight="1" x14ac:dyDescent="0.3">
      <c r="A62" s="59"/>
      <c r="B62" s="19" t="s">
        <v>15</v>
      </c>
      <c r="C62" s="25">
        <f t="shared" ref="C62:T62" si="10">SUM(C30:C61)</f>
        <v>546475</v>
      </c>
      <c r="D62" s="25">
        <f t="shared" si="10"/>
        <v>0</v>
      </c>
      <c r="E62" s="25">
        <f t="shared" si="10"/>
        <v>546475</v>
      </c>
      <c r="F62" s="25">
        <f t="shared" si="10"/>
        <v>42076.069999999992</v>
      </c>
      <c r="G62" s="25">
        <f t="shared" si="10"/>
        <v>41399.689999999995</v>
      </c>
      <c r="H62" s="25">
        <f t="shared" si="10"/>
        <v>33491.93</v>
      </c>
      <c r="I62" s="25">
        <f t="shared" si="10"/>
        <v>0</v>
      </c>
      <c r="J62" s="25">
        <f t="shared" si="10"/>
        <v>0</v>
      </c>
      <c r="K62" s="25">
        <f t="shared" si="10"/>
        <v>0</v>
      </c>
      <c r="L62" s="25">
        <f t="shared" si="10"/>
        <v>0</v>
      </c>
      <c r="M62" s="25">
        <f t="shared" si="10"/>
        <v>0</v>
      </c>
      <c r="N62" s="25">
        <f t="shared" si="10"/>
        <v>0</v>
      </c>
      <c r="O62" s="25">
        <f t="shared" si="10"/>
        <v>0</v>
      </c>
      <c r="P62" s="25">
        <f t="shared" si="10"/>
        <v>0</v>
      </c>
      <c r="Q62" s="25">
        <f t="shared" si="10"/>
        <v>0</v>
      </c>
      <c r="R62" s="25">
        <f t="shared" si="10"/>
        <v>0</v>
      </c>
      <c r="S62" s="25">
        <f t="shared" si="10"/>
        <v>116967.69</v>
      </c>
      <c r="T62" s="25">
        <f t="shared" si="10"/>
        <v>-429507.31</v>
      </c>
      <c r="U62" s="89">
        <f t="shared" si="9"/>
        <v>0.21404033121368773</v>
      </c>
    </row>
    <row r="63" spans="1:21" s="14" customFormat="1" ht="12.75" hidden="1" customHeight="1" x14ac:dyDescent="0.3">
      <c r="A63" s="59"/>
      <c r="B63" s="9" t="s">
        <v>459</v>
      </c>
      <c r="C63" s="20"/>
      <c r="D63" s="25"/>
      <c r="E63" s="20">
        <f>SUM(C63:D63)</f>
        <v>0</v>
      </c>
      <c r="F63" s="20"/>
      <c r="G63" s="20"/>
      <c r="H63" s="20"/>
      <c r="I63" s="20"/>
      <c r="J63" s="20"/>
      <c r="K63" s="25"/>
      <c r="L63" s="25"/>
      <c r="M63" s="25"/>
      <c r="N63" s="25"/>
      <c r="O63" s="25"/>
      <c r="P63" s="25"/>
      <c r="Q63" s="25"/>
      <c r="R63" s="25"/>
      <c r="S63" s="20">
        <f>SUM(F63:Q63)</f>
        <v>0</v>
      </c>
      <c r="T63" s="20">
        <f>SUM(S63-E63)</f>
        <v>0</v>
      </c>
      <c r="U63" s="89"/>
    </row>
    <row r="64" spans="1:21" s="14" customFormat="1" ht="12.75" hidden="1" customHeight="1" x14ac:dyDescent="0.3">
      <c r="A64" s="59"/>
      <c r="B64" s="19" t="s">
        <v>119</v>
      </c>
      <c r="C64" s="25">
        <f>SUM(C62:C63)</f>
        <v>546475</v>
      </c>
      <c r="D64" s="25"/>
      <c r="E64" s="25">
        <f t="shared" ref="E64:Q64" si="11">SUM(E62:E63)</f>
        <v>546475</v>
      </c>
      <c r="F64" s="25">
        <f t="shared" si="11"/>
        <v>42076.069999999992</v>
      </c>
      <c r="G64" s="25">
        <f t="shared" si="11"/>
        <v>41399.689999999995</v>
      </c>
      <c r="H64" s="25">
        <f t="shared" si="11"/>
        <v>33491.93</v>
      </c>
      <c r="I64" s="25">
        <f t="shared" si="11"/>
        <v>0</v>
      </c>
      <c r="J64" s="25">
        <f t="shared" si="11"/>
        <v>0</v>
      </c>
      <c r="K64" s="25">
        <f t="shared" si="11"/>
        <v>0</v>
      </c>
      <c r="L64" s="25">
        <f t="shared" si="11"/>
        <v>0</v>
      </c>
      <c r="M64" s="25">
        <f t="shared" si="11"/>
        <v>0</v>
      </c>
      <c r="N64" s="25">
        <f t="shared" si="11"/>
        <v>0</v>
      </c>
      <c r="O64" s="25">
        <f t="shared" si="11"/>
        <v>0</v>
      </c>
      <c r="P64" s="25">
        <f t="shared" si="11"/>
        <v>0</v>
      </c>
      <c r="Q64" s="25">
        <f t="shared" si="11"/>
        <v>0</v>
      </c>
      <c r="R64" s="99"/>
      <c r="S64" s="25">
        <f>SUM(S62:S63)</f>
        <v>116967.69</v>
      </c>
      <c r="T64" s="25">
        <f>SUM(T62:T63)</f>
        <v>-429507.31</v>
      </c>
      <c r="U64" s="89"/>
    </row>
    <row r="65" spans="1:21" s="14" customFormat="1" ht="12.75" hidden="1" customHeight="1" x14ac:dyDescent="0.3">
      <c r="A65" s="59"/>
      <c r="B65" s="15"/>
      <c r="C65" s="33"/>
      <c r="D65" s="33"/>
      <c r="E65" s="29" t="s">
        <v>549</v>
      </c>
      <c r="F65" s="98">
        <v>33062.020000000004</v>
      </c>
      <c r="G65" s="98">
        <v>41998.21</v>
      </c>
      <c r="H65" s="98">
        <v>37882.950000000004</v>
      </c>
      <c r="I65" s="98">
        <v>35397.46</v>
      </c>
      <c r="J65" s="98">
        <v>45102.020000000004</v>
      </c>
      <c r="K65" s="98">
        <v>41805.039999999994</v>
      </c>
      <c r="L65" s="98">
        <v>37801.72</v>
      </c>
      <c r="M65" s="98">
        <v>76138.06</v>
      </c>
      <c r="N65" s="98">
        <v>44824.22</v>
      </c>
      <c r="O65" s="98">
        <v>27705.93</v>
      </c>
      <c r="P65" s="98">
        <v>37006</v>
      </c>
      <c r="Q65" s="98">
        <v>47499.109999999993</v>
      </c>
      <c r="R65" s="33"/>
      <c r="S65" s="100">
        <f>SUM(F65:G65)</f>
        <v>75060.23000000001</v>
      </c>
      <c r="T65" s="33"/>
      <c r="U65" s="91"/>
    </row>
    <row r="66" spans="1:21" s="14" customFormat="1" ht="12.75" hidden="1" customHeight="1" x14ac:dyDescent="0.3">
      <c r="A66" s="59"/>
      <c r="B66" s="15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91"/>
    </row>
    <row r="67" spans="1:21" s="14" customFormat="1" ht="12.75" hidden="1" customHeight="1" x14ac:dyDescent="0.3">
      <c r="A67" s="59"/>
      <c r="B67" s="15"/>
      <c r="C67" s="6">
        <v>2025</v>
      </c>
      <c r="D67" s="77" t="s">
        <v>70</v>
      </c>
      <c r="E67" s="36" t="s">
        <v>60</v>
      </c>
      <c r="F67" s="36" t="s">
        <v>62</v>
      </c>
      <c r="G67" s="36" t="s">
        <v>96</v>
      </c>
      <c r="H67" s="36" t="s">
        <v>97</v>
      </c>
      <c r="I67" s="36" t="s">
        <v>98</v>
      </c>
      <c r="J67" s="36" t="s">
        <v>100</v>
      </c>
      <c r="K67" s="36" t="s">
        <v>101</v>
      </c>
      <c r="L67" s="36" t="s">
        <v>102</v>
      </c>
      <c r="M67" s="36" t="s">
        <v>103</v>
      </c>
      <c r="N67" s="36" t="s">
        <v>104</v>
      </c>
      <c r="O67" s="36" t="s">
        <v>105</v>
      </c>
      <c r="P67" s="36" t="s">
        <v>106</v>
      </c>
      <c r="Q67" s="36" t="s">
        <v>107</v>
      </c>
      <c r="R67" s="44" t="s">
        <v>449</v>
      </c>
      <c r="S67" s="36" t="s">
        <v>58</v>
      </c>
      <c r="T67" s="36" t="s">
        <v>64</v>
      </c>
      <c r="U67" s="112" t="s">
        <v>66</v>
      </c>
    </row>
    <row r="68" spans="1:21" s="14" customFormat="1" ht="12.75" hidden="1" customHeight="1" x14ac:dyDescent="0.3">
      <c r="A68" s="60" t="s">
        <v>165</v>
      </c>
      <c r="B68" s="70" t="s">
        <v>34</v>
      </c>
      <c r="C68" s="35" t="s">
        <v>57</v>
      </c>
      <c r="D68" s="87" t="s">
        <v>59</v>
      </c>
      <c r="E68" s="38" t="s">
        <v>61</v>
      </c>
      <c r="F68" s="38" t="s">
        <v>63</v>
      </c>
      <c r="G68" s="38" t="s">
        <v>63</v>
      </c>
      <c r="H68" s="38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8" t="s">
        <v>63</v>
      </c>
      <c r="N68" s="38" t="s">
        <v>63</v>
      </c>
      <c r="O68" s="38" t="s">
        <v>63</v>
      </c>
      <c r="P68" s="38" t="s">
        <v>63</v>
      </c>
      <c r="Q68" s="38" t="s">
        <v>63</v>
      </c>
      <c r="R68" s="45" t="s">
        <v>450</v>
      </c>
      <c r="S68" s="37" t="s">
        <v>15</v>
      </c>
      <c r="T68" s="37" t="s">
        <v>65</v>
      </c>
      <c r="U68" s="113" t="s">
        <v>67</v>
      </c>
    </row>
    <row r="69" spans="1:21" ht="12.75" hidden="1" customHeight="1" x14ac:dyDescent="0.25">
      <c r="A69" s="61" t="s">
        <v>400</v>
      </c>
      <c r="B69" s="72" t="s">
        <v>401</v>
      </c>
      <c r="C69" s="75">
        <v>2650</v>
      </c>
      <c r="D69" s="84"/>
      <c r="E69" s="75">
        <f t="shared" ref="E69:E95" si="12">SUM(C69:D69)</f>
        <v>2650</v>
      </c>
      <c r="F69" s="75">
        <v>156.80000000000001</v>
      </c>
      <c r="G69" s="75">
        <v>225.54</v>
      </c>
      <c r="H69" s="75">
        <v>220.24</v>
      </c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20">
        <f t="shared" ref="S69:S95" si="13">SUM(F69:R69)</f>
        <v>602.58000000000004</v>
      </c>
      <c r="T69" s="20">
        <f t="shared" ref="T69:T95" si="14">SUM(S69-E69)</f>
        <v>-2047.42</v>
      </c>
      <c r="U69" s="71">
        <f t="shared" ref="U69:U96" si="15">S69/E69</f>
        <v>0.22738867924528303</v>
      </c>
    </row>
    <row r="70" spans="1:21" ht="12.75" hidden="1" customHeight="1" x14ac:dyDescent="0.25">
      <c r="A70" s="61" t="s">
        <v>381</v>
      </c>
      <c r="B70" s="72" t="s">
        <v>441</v>
      </c>
      <c r="C70" s="28">
        <v>4600</v>
      </c>
      <c r="D70" s="22"/>
      <c r="E70" s="75">
        <f t="shared" si="12"/>
        <v>4600</v>
      </c>
      <c r="F70" s="22">
        <v>204.8</v>
      </c>
      <c r="G70" s="22">
        <v>559.22</v>
      </c>
      <c r="H70" s="22">
        <v>370.3</v>
      </c>
      <c r="I70" s="22"/>
      <c r="J70" s="22"/>
      <c r="K70" s="22"/>
      <c r="L70" s="22"/>
      <c r="M70" s="22"/>
      <c r="N70" s="22"/>
      <c r="O70" s="22"/>
      <c r="P70" s="22"/>
      <c r="Q70" s="22"/>
      <c r="R70" s="20"/>
      <c r="S70" s="20">
        <f t="shared" si="13"/>
        <v>1134.32</v>
      </c>
      <c r="T70" s="20">
        <f t="shared" si="14"/>
        <v>-3465.6800000000003</v>
      </c>
      <c r="U70" s="71">
        <f t="shared" si="15"/>
        <v>0.24659130434782608</v>
      </c>
    </row>
    <row r="71" spans="1:21" ht="12.75" hidden="1" customHeight="1" x14ac:dyDescent="0.25">
      <c r="A71" s="61" t="s">
        <v>258</v>
      </c>
      <c r="B71" s="8" t="s">
        <v>4</v>
      </c>
      <c r="C71" s="50">
        <v>50</v>
      </c>
      <c r="D71" s="22"/>
      <c r="E71" s="75">
        <f t="shared" si="12"/>
        <v>50</v>
      </c>
      <c r="F71" s="22"/>
      <c r="G71" s="22"/>
      <c r="H71" s="22"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0"/>
      <c r="S71" s="20">
        <f t="shared" si="13"/>
        <v>0</v>
      </c>
      <c r="T71" s="20">
        <f t="shared" si="14"/>
        <v>-50</v>
      </c>
      <c r="U71" s="71">
        <f t="shared" si="15"/>
        <v>0</v>
      </c>
    </row>
    <row r="72" spans="1:21" ht="12.75" hidden="1" customHeight="1" x14ac:dyDescent="0.25">
      <c r="A72" s="61" t="s">
        <v>275</v>
      </c>
      <c r="B72" s="8" t="s">
        <v>91</v>
      </c>
      <c r="C72" s="50">
        <v>6500</v>
      </c>
      <c r="D72" s="20"/>
      <c r="E72" s="75">
        <f t="shared" si="12"/>
        <v>6500</v>
      </c>
      <c r="F72" s="20"/>
      <c r="G72" s="20">
        <v>78.58</v>
      </c>
      <c r="H72" s="20"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>
        <v>1030.52</v>
      </c>
      <c r="S72" s="20">
        <f t="shared" si="13"/>
        <v>1109.0999999999999</v>
      </c>
      <c r="T72" s="20">
        <f t="shared" si="14"/>
        <v>-5390.9</v>
      </c>
      <c r="U72" s="71">
        <f t="shared" si="15"/>
        <v>0.17063076923076922</v>
      </c>
    </row>
    <row r="73" spans="1:21" ht="12.75" hidden="1" customHeight="1" x14ac:dyDescent="0.25">
      <c r="A73" s="61" t="s">
        <v>259</v>
      </c>
      <c r="B73" s="8" t="s">
        <v>85</v>
      </c>
      <c r="C73" s="50">
        <v>6000</v>
      </c>
      <c r="D73" s="20"/>
      <c r="E73" s="75">
        <f t="shared" si="12"/>
        <v>6000</v>
      </c>
      <c r="F73" s="20"/>
      <c r="G73" s="20">
        <v>122.46</v>
      </c>
      <c r="H73" s="20"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0">
        <f t="shared" si="13"/>
        <v>122.46</v>
      </c>
      <c r="T73" s="20">
        <f t="shared" si="14"/>
        <v>-5877.54</v>
      </c>
      <c r="U73" s="71">
        <f t="shared" si="15"/>
        <v>2.0409999999999998E-2</v>
      </c>
    </row>
    <row r="74" spans="1:21" ht="12.75" hidden="1" customHeight="1" x14ac:dyDescent="0.25">
      <c r="A74" s="61" t="s">
        <v>260</v>
      </c>
      <c r="B74" s="8" t="s">
        <v>173</v>
      </c>
      <c r="C74" s="50">
        <v>500</v>
      </c>
      <c r="D74" s="20"/>
      <c r="E74" s="75">
        <f t="shared" si="12"/>
        <v>500</v>
      </c>
      <c r="F74" s="20">
        <v>10.38</v>
      </c>
      <c r="G74" s="20">
        <v>38.409999999999997</v>
      </c>
      <c r="H74" s="20"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0">
        <f t="shared" si="13"/>
        <v>48.79</v>
      </c>
      <c r="T74" s="20">
        <f t="shared" si="14"/>
        <v>-451.21</v>
      </c>
      <c r="U74" s="71">
        <f t="shared" si="15"/>
        <v>9.758E-2</v>
      </c>
    </row>
    <row r="75" spans="1:21" ht="12.75" hidden="1" customHeight="1" x14ac:dyDescent="0.25">
      <c r="A75" s="61" t="s">
        <v>261</v>
      </c>
      <c r="B75" s="8" t="s">
        <v>69</v>
      </c>
      <c r="C75" s="50">
        <v>275</v>
      </c>
      <c r="D75" s="20"/>
      <c r="E75" s="75">
        <f t="shared" si="12"/>
        <v>275</v>
      </c>
      <c r="F75" s="20">
        <v>11.72</v>
      </c>
      <c r="G75" s="20">
        <v>28.4</v>
      </c>
      <c r="H75" s="20">
        <v>28.4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0">
        <f t="shared" si="13"/>
        <v>68.52</v>
      </c>
      <c r="T75" s="20">
        <f t="shared" si="14"/>
        <v>-206.48000000000002</v>
      </c>
      <c r="U75" s="71">
        <f t="shared" si="15"/>
        <v>0.24916363636363634</v>
      </c>
    </row>
    <row r="76" spans="1:21" ht="12.75" hidden="1" customHeight="1" x14ac:dyDescent="0.25">
      <c r="A76" s="61" t="s">
        <v>431</v>
      </c>
      <c r="B76" s="8" t="s">
        <v>90</v>
      </c>
      <c r="C76" s="50">
        <v>0</v>
      </c>
      <c r="D76" s="20"/>
      <c r="E76" s="75">
        <f t="shared" si="12"/>
        <v>0</v>
      </c>
      <c r="F76" s="20"/>
      <c r="G76" s="20"/>
      <c r="H76" s="20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0">
        <f t="shared" si="13"/>
        <v>0</v>
      </c>
      <c r="T76" s="20">
        <f t="shared" si="14"/>
        <v>0</v>
      </c>
      <c r="U76" s="71" t="e">
        <f t="shared" si="15"/>
        <v>#DIV/0!</v>
      </c>
    </row>
    <row r="77" spans="1:21" ht="12.75" hidden="1" customHeight="1" x14ac:dyDescent="0.25">
      <c r="A77" s="61" t="s">
        <v>262</v>
      </c>
      <c r="B77" s="8" t="s">
        <v>8</v>
      </c>
      <c r="C77" s="50">
        <v>100000</v>
      </c>
      <c r="D77" s="20"/>
      <c r="E77" s="75">
        <f t="shared" si="12"/>
        <v>100000</v>
      </c>
      <c r="F77" s="20">
        <v>8822.23</v>
      </c>
      <c r="G77" s="20">
        <v>9016.0499999999993</v>
      </c>
      <c r="H77" s="20">
        <v>64.59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0">
        <f t="shared" si="13"/>
        <v>17902.87</v>
      </c>
      <c r="T77" s="20">
        <f t="shared" si="14"/>
        <v>-82097.13</v>
      </c>
      <c r="U77" s="71">
        <f t="shared" si="15"/>
        <v>0.17902869999999999</v>
      </c>
    </row>
    <row r="78" spans="1:21" ht="12.75" hidden="1" customHeight="1" x14ac:dyDescent="0.25">
      <c r="A78" s="61" t="s">
        <v>411</v>
      </c>
      <c r="B78" s="8" t="s">
        <v>412</v>
      </c>
      <c r="C78" s="50">
        <v>500</v>
      </c>
      <c r="D78" s="20"/>
      <c r="E78" s="75">
        <f t="shared" si="12"/>
        <v>500</v>
      </c>
      <c r="F78" s="20"/>
      <c r="G78" s="20"/>
      <c r="H78" s="20">
        <v>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0">
        <f t="shared" si="13"/>
        <v>0</v>
      </c>
      <c r="T78" s="20">
        <f t="shared" si="14"/>
        <v>-500</v>
      </c>
      <c r="U78" s="71">
        <f t="shared" si="15"/>
        <v>0</v>
      </c>
    </row>
    <row r="79" spans="1:21" ht="12.75" hidden="1" customHeight="1" x14ac:dyDescent="0.25">
      <c r="A79" s="61" t="s">
        <v>263</v>
      </c>
      <c r="B79" s="8" t="s">
        <v>92</v>
      </c>
      <c r="C79" s="50">
        <v>1500</v>
      </c>
      <c r="D79" s="20"/>
      <c r="E79" s="75">
        <f t="shared" si="12"/>
        <v>1500</v>
      </c>
      <c r="F79" s="20">
        <v>1435.05</v>
      </c>
      <c r="G79" s="20"/>
      <c r="H79" s="20">
        <v>0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0">
        <f t="shared" si="13"/>
        <v>1435.05</v>
      </c>
      <c r="T79" s="20">
        <f t="shared" si="14"/>
        <v>-64.950000000000045</v>
      </c>
      <c r="U79" s="71">
        <f t="shared" si="15"/>
        <v>0.95669999999999999</v>
      </c>
    </row>
    <row r="80" spans="1:21" ht="12.75" hidden="1" customHeight="1" x14ac:dyDescent="0.25">
      <c r="A80" s="61" t="s">
        <v>264</v>
      </c>
      <c r="B80" s="8" t="s">
        <v>178</v>
      </c>
      <c r="C80" s="50">
        <v>5000</v>
      </c>
      <c r="D80" s="20"/>
      <c r="E80" s="75">
        <f t="shared" si="12"/>
        <v>5000</v>
      </c>
      <c r="F80" s="20"/>
      <c r="G80" s="20">
        <v>423.72</v>
      </c>
      <c r="H80" s="20">
        <v>463.46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0">
        <f t="shared" si="13"/>
        <v>887.18000000000006</v>
      </c>
      <c r="T80" s="20">
        <f t="shared" si="14"/>
        <v>-4112.82</v>
      </c>
      <c r="U80" s="71">
        <f t="shared" si="15"/>
        <v>0.17743600000000001</v>
      </c>
    </row>
    <row r="81" spans="1:21" ht="12.75" hidden="1" customHeight="1" x14ac:dyDescent="0.25">
      <c r="A81" s="61" t="s">
        <v>265</v>
      </c>
      <c r="B81" s="8" t="s">
        <v>19</v>
      </c>
      <c r="C81" s="50">
        <v>40000</v>
      </c>
      <c r="D81" s="20"/>
      <c r="E81" s="75">
        <f t="shared" si="12"/>
        <v>40000</v>
      </c>
      <c r="F81" s="20">
        <v>2270.91</v>
      </c>
      <c r="G81" s="20">
        <v>241.75</v>
      </c>
      <c r="H81" s="20">
        <v>5938.17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0">
        <f t="shared" si="13"/>
        <v>8450.83</v>
      </c>
      <c r="T81" s="20">
        <f t="shared" si="14"/>
        <v>-31549.17</v>
      </c>
      <c r="U81" s="71">
        <f t="shared" si="15"/>
        <v>0.21127075000000001</v>
      </c>
    </row>
    <row r="82" spans="1:21" ht="12.75" hidden="1" customHeight="1" x14ac:dyDescent="0.25">
      <c r="A82" s="61" t="s">
        <v>373</v>
      </c>
      <c r="B82" s="8" t="s">
        <v>374</v>
      </c>
      <c r="C82" s="50">
        <v>6000</v>
      </c>
      <c r="D82" s="20"/>
      <c r="E82" s="75">
        <f t="shared" si="12"/>
        <v>6000</v>
      </c>
      <c r="F82" s="20"/>
      <c r="G82" s="20"/>
      <c r="H82" s="20">
        <v>0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0">
        <f t="shared" si="13"/>
        <v>0</v>
      </c>
      <c r="T82" s="20">
        <f t="shared" si="14"/>
        <v>-6000</v>
      </c>
      <c r="U82" s="71">
        <f t="shared" si="15"/>
        <v>0</v>
      </c>
    </row>
    <row r="83" spans="1:21" ht="12.75" hidden="1" customHeight="1" x14ac:dyDescent="0.25">
      <c r="A83" s="61" t="s">
        <v>266</v>
      </c>
      <c r="B83" s="8" t="s">
        <v>32</v>
      </c>
      <c r="C83" s="50">
        <v>65000</v>
      </c>
      <c r="D83" s="20"/>
      <c r="E83" s="75">
        <f t="shared" si="12"/>
        <v>65000</v>
      </c>
      <c r="F83" s="20"/>
      <c r="G83" s="20">
        <v>2500</v>
      </c>
      <c r="H83" s="20">
        <v>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0">
        <f t="shared" si="13"/>
        <v>2500</v>
      </c>
      <c r="T83" s="20">
        <f t="shared" si="14"/>
        <v>-62500</v>
      </c>
      <c r="U83" s="71">
        <f t="shared" si="15"/>
        <v>3.8461538461538464E-2</v>
      </c>
    </row>
    <row r="84" spans="1:21" ht="12.75" hidden="1" customHeight="1" x14ac:dyDescent="0.25">
      <c r="A84" s="61" t="s">
        <v>432</v>
      </c>
      <c r="B84" s="8" t="s">
        <v>436</v>
      </c>
      <c r="C84" s="50">
        <v>8000</v>
      </c>
      <c r="D84" s="20"/>
      <c r="E84" s="75">
        <f t="shared" si="12"/>
        <v>8000</v>
      </c>
      <c r="F84" s="20"/>
      <c r="G84" s="20"/>
      <c r="H84" s="20">
        <v>1624.9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0">
        <f t="shared" si="13"/>
        <v>1624.9</v>
      </c>
      <c r="T84" s="20">
        <f t="shared" si="14"/>
        <v>-6375.1</v>
      </c>
      <c r="U84" s="71">
        <f t="shared" si="15"/>
        <v>0.2031125</v>
      </c>
    </row>
    <row r="85" spans="1:21" ht="12.75" hidden="1" customHeight="1" x14ac:dyDescent="0.25">
      <c r="A85" s="61" t="s">
        <v>419</v>
      </c>
      <c r="B85" s="8" t="s">
        <v>182</v>
      </c>
      <c r="C85" s="50">
        <v>5000</v>
      </c>
      <c r="D85" s="20"/>
      <c r="E85" s="75">
        <f t="shared" si="12"/>
        <v>5000</v>
      </c>
      <c r="F85" s="20"/>
      <c r="G85" s="20">
        <v>56.69</v>
      </c>
      <c r="H85" s="20">
        <v>160.5</v>
      </c>
      <c r="I85" s="22"/>
      <c r="J85" s="22"/>
      <c r="K85" s="22"/>
      <c r="L85" s="22"/>
      <c r="M85" s="22"/>
      <c r="N85" s="22"/>
      <c r="O85" s="22"/>
      <c r="P85" s="22"/>
      <c r="Q85" s="22"/>
      <c r="R85" s="22">
        <v>2741.32</v>
      </c>
      <c r="S85" s="20">
        <f t="shared" si="13"/>
        <v>2958.51</v>
      </c>
      <c r="T85" s="20">
        <f t="shared" si="14"/>
        <v>-2041.4899999999998</v>
      </c>
      <c r="U85" s="71">
        <f t="shared" si="15"/>
        <v>0.59170200000000006</v>
      </c>
    </row>
    <row r="86" spans="1:21" ht="12.75" hidden="1" customHeight="1" x14ac:dyDescent="0.25">
      <c r="A86" s="61" t="s">
        <v>267</v>
      </c>
      <c r="B86" s="8" t="s">
        <v>183</v>
      </c>
      <c r="C86" s="50">
        <v>6000</v>
      </c>
      <c r="D86" s="20"/>
      <c r="E86" s="75">
        <f t="shared" si="12"/>
        <v>6000</v>
      </c>
      <c r="F86" s="20">
        <v>193.69</v>
      </c>
      <c r="G86" s="20">
        <v>109.56</v>
      </c>
      <c r="H86" s="20">
        <v>1687.5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0">
        <f t="shared" si="13"/>
        <v>1990.75</v>
      </c>
      <c r="T86" s="20">
        <f t="shared" si="14"/>
        <v>-4009.25</v>
      </c>
      <c r="U86" s="71">
        <f t="shared" si="15"/>
        <v>0.33179166666666665</v>
      </c>
    </row>
    <row r="87" spans="1:21" ht="12.75" hidden="1" customHeight="1" x14ac:dyDescent="0.25">
      <c r="A87" s="61" t="s">
        <v>156</v>
      </c>
      <c r="B87" s="8" t="s">
        <v>188</v>
      </c>
      <c r="C87" s="50">
        <v>70000</v>
      </c>
      <c r="D87" s="20"/>
      <c r="E87" s="75">
        <f t="shared" si="12"/>
        <v>70000</v>
      </c>
      <c r="F87" s="20">
        <v>7120</v>
      </c>
      <c r="G87" s="20">
        <v>5638.5</v>
      </c>
      <c r="H87" s="20">
        <v>5506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0">
        <f t="shared" si="13"/>
        <v>18264.5</v>
      </c>
      <c r="T87" s="20">
        <f t="shared" si="14"/>
        <v>-51735.5</v>
      </c>
      <c r="U87" s="71">
        <f t="shared" si="15"/>
        <v>0.26092142857142858</v>
      </c>
    </row>
    <row r="88" spans="1:21" ht="12.75" hidden="1" customHeight="1" x14ac:dyDescent="0.25">
      <c r="A88" s="61" t="s">
        <v>268</v>
      </c>
      <c r="B88" s="8" t="s">
        <v>189</v>
      </c>
      <c r="C88" s="50">
        <v>25000</v>
      </c>
      <c r="D88" s="20"/>
      <c r="E88" s="75">
        <f t="shared" si="12"/>
        <v>25000</v>
      </c>
      <c r="F88" s="20">
        <v>5055.8599999999997</v>
      </c>
      <c r="G88" s="20">
        <v>2571.91</v>
      </c>
      <c r="H88" s="20">
        <v>1650.58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0">
        <f t="shared" si="13"/>
        <v>9278.3499999999985</v>
      </c>
      <c r="T88" s="20">
        <f t="shared" si="14"/>
        <v>-15721.650000000001</v>
      </c>
      <c r="U88" s="71">
        <f t="shared" si="15"/>
        <v>0.37113399999999996</v>
      </c>
    </row>
    <row r="89" spans="1:21" ht="12.75" hidden="1" customHeight="1" x14ac:dyDescent="0.25">
      <c r="A89" s="61" t="s">
        <v>269</v>
      </c>
      <c r="B89" s="8" t="s">
        <v>190</v>
      </c>
      <c r="C89" s="50">
        <v>500</v>
      </c>
      <c r="D89" s="20"/>
      <c r="E89" s="75">
        <f t="shared" si="12"/>
        <v>500</v>
      </c>
      <c r="F89" s="20"/>
      <c r="G89" s="20">
        <v>26.73</v>
      </c>
      <c r="H89" s="20">
        <v>0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0">
        <f t="shared" si="13"/>
        <v>26.73</v>
      </c>
      <c r="T89" s="20">
        <f t="shared" si="14"/>
        <v>-473.27</v>
      </c>
      <c r="U89" s="71">
        <f t="shared" si="15"/>
        <v>5.3460000000000001E-2</v>
      </c>
    </row>
    <row r="90" spans="1:21" ht="12.75" hidden="1" customHeight="1" x14ac:dyDescent="0.25">
      <c r="A90" s="61" t="s">
        <v>270</v>
      </c>
      <c r="B90" s="8" t="s">
        <v>11</v>
      </c>
      <c r="C90" s="50">
        <v>6500</v>
      </c>
      <c r="D90" s="20"/>
      <c r="E90" s="75">
        <f t="shared" si="12"/>
        <v>6500</v>
      </c>
      <c r="F90" s="20">
        <v>472.14</v>
      </c>
      <c r="G90" s="20">
        <v>1315.69</v>
      </c>
      <c r="H90" s="20">
        <v>1294.82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0">
        <f t="shared" si="13"/>
        <v>3082.6499999999996</v>
      </c>
      <c r="T90" s="20">
        <f t="shared" si="14"/>
        <v>-3417.3500000000004</v>
      </c>
      <c r="U90" s="71">
        <f t="shared" si="15"/>
        <v>0.47425384615384608</v>
      </c>
    </row>
    <row r="91" spans="1:21" ht="12.75" hidden="1" customHeight="1" x14ac:dyDescent="0.25">
      <c r="A91" s="61" t="s">
        <v>271</v>
      </c>
      <c r="B91" s="8" t="s">
        <v>126</v>
      </c>
      <c r="C91" s="50">
        <v>13500</v>
      </c>
      <c r="D91" s="20"/>
      <c r="E91" s="75">
        <f t="shared" si="12"/>
        <v>13500</v>
      </c>
      <c r="F91" s="20">
        <v>1387.16</v>
      </c>
      <c r="G91" s="20">
        <v>1105.29</v>
      </c>
      <c r="H91" s="20">
        <v>1006.85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0">
        <f t="shared" si="13"/>
        <v>3499.2999999999997</v>
      </c>
      <c r="T91" s="20">
        <f t="shared" si="14"/>
        <v>-10000.700000000001</v>
      </c>
      <c r="U91" s="71">
        <f t="shared" si="15"/>
        <v>0.25920740740740739</v>
      </c>
    </row>
    <row r="92" spans="1:21" ht="12.75" hidden="1" customHeight="1" x14ac:dyDescent="0.25">
      <c r="A92" s="61" t="s">
        <v>383</v>
      </c>
      <c r="B92" s="8" t="s">
        <v>384</v>
      </c>
      <c r="C92" s="50">
        <v>500</v>
      </c>
      <c r="D92" s="24"/>
      <c r="E92" s="75">
        <f t="shared" si="12"/>
        <v>500</v>
      </c>
      <c r="F92" s="20"/>
      <c r="G92" s="20"/>
      <c r="H92" s="20">
        <v>38.380000000000003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0">
        <f t="shared" si="13"/>
        <v>38.380000000000003</v>
      </c>
      <c r="T92" s="20">
        <f t="shared" si="14"/>
        <v>-461.62</v>
      </c>
      <c r="U92" s="71">
        <f t="shared" si="15"/>
        <v>7.6760000000000009E-2</v>
      </c>
    </row>
    <row r="93" spans="1:21" ht="12.75" hidden="1" customHeight="1" x14ac:dyDescent="0.25">
      <c r="A93" s="61" t="s">
        <v>272</v>
      </c>
      <c r="B93" s="8" t="s">
        <v>14</v>
      </c>
      <c r="C93" s="50"/>
      <c r="D93" s="24"/>
      <c r="E93" s="75">
        <f t="shared" si="12"/>
        <v>0</v>
      </c>
      <c r="F93" s="20"/>
      <c r="G93" s="20"/>
      <c r="H93" s="20">
        <v>0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0">
        <f t="shared" si="13"/>
        <v>0</v>
      </c>
      <c r="T93" s="20">
        <f t="shared" si="14"/>
        <v>0</v>
      </c>
      <c r="U93" s="71" t="e">
        <f t="shared" si="15"/>
        <v>#DIV/0!</v>
      </c>
    </row>
    <row r="94" spans="1:21" ht="12.75" hidden="1" customHeight="1" x14ac:dyDescent="0.25">
      <c r="A94" s="63" t="s">
        <v>273</v>
      </c>
      <c r="B94" s="8" t="s">
        <v>89</v>
      </c>
      <c r="C94" s="28">
        <v>500</v>
      </c>
      <c r="D94" s="20"/>
      <c r="E94" s="75">
        <f t="shared" si="12"/>
        <v>500</v>
      </c>
      <c r="F94" s="20"/>
      <c r="G94" s="20"/>
      <c r="H94" s="20">
        <v>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>
        <f t="shared" si="13"/>
        <v>0</v>
      </c>
      <c r="T94" s="20">
        <f t="shared" si="14"/>
        <v>-500</v>
      </c>
      <c r="U94" s="71">
        <f t="shared" si="15"/>
        <v>0</v>
      </c>
    </row>
    <row r="95" spans="1:21" ht="12.75" hidden="1" customHeight="1" x14ac:dyDescent="0.25">
      <c r="A95" s="63" t="s">
        <v>274</v>
      </c>
      <c r="B95" s="8" t="s">
        <v>33</v>
      </c>
      <c r="C95" s="28">
        <v>500</v>
      </c>
      <c r="D95" s="20"/>
      <c r="E95" s="75">
        <f t="shared" si="12"/>
        <v>500</v>
      </c>
      <c r="F95" s="20">
        <v>49.35</v>
      </c>
      <c r="G95" s="20">
        <v>51.55</v>
      </c>
      <c r="H95" s="20">
        <v>51.55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>
        <f t="shared" si="13"/>
        <v>152.44999999999999</v>
      </c>
      <c r="T95" s="20">
        <f t="shared" si="14"/>
        <v>-347.55</v>
      </c>
      <c r="U95" s="71">
        <f t="shared" si="15"/>
        <v>0.3049</v>
      </c>
    </row>
    <row r="96" spans="1:21" s="14" customFormat="1" ht="12.75" hidden="1" customHeight="1" x14ac:dyDescent="0.3">
      <c r="A96" s="59"/>
      <c r="B96" s="19" t="s">
        <v>15</v>
      </c>
      <c r="C96" s="25">
        <f>SUM(C69:C95)</f>
        <v>374575</v>
      </c>
      <c r="D96" s="25">
        <f>SUM(D71:D95)</f>
        <v>0</v>
      </c>
      <c r="E96" s="25">
        <f t="shared" ref="E96:Q96" si="16">SUM(E69:E95)</f>
        <v>374575</v>
      </c>
      <c r="F96" s="25">
        <f t="shared" si="16"/>
        <v>27190.09</v>
      </c>
      <c r="G96" s="25">
        <f t="shared" si="16"/>
        <v>24110.049999999996</v>
      </c>
      <c r="H96" s="25">
        <f t="shared" si="16"/>
        <v>20106.239999999998</v>
      </c>
      <c r="I96" s="25">
        <f t="shared" si="16"/>
        <v>0</v>
      </c>
      <c r="J96" s="25">
        <f t="shared" si="16"/>
        <v>0</v>
      </c>
      <c r="K96" s="25">
        <f t="shared" si="16"/>
        <v>0</v>
      </c>
      <c r="L96" s="25">
        <f t="shared" si="16"/>
        <v>0</v>
      </c>
      <c r="M96" s="25">
        <f t="shared" si="16"/>
        <v>0</v>
      </c>
      <c r="N96" s="25">
        <f t="shared" si="16"/>
        <v>0</v>
      </c>
      <c r="O96" s="25">
        <f t="shared" si="16"/>
        <v>0</v>
      </c>
      <c r="P96" s="25">
        <f t="shared" si="16"/>
        <v>0</v>
      </c>
      <c r="Q96" s="25">
        <f t="shared" si="16"/>
        <v>0</v>
      </c>
      <c r="R96" s="25">
        <f>SUM(R71:R95)</f>
        <v>3771.84</v>
      </c>
      <c r="S96" s="25">
        <f>SUM(S69:S95)</f>
        <v>75178.219999999987</v>
      </c>
      <c r="T96" s="25">
        <f>SUM(T70:T95)</f>
        <v>-297349.36</v>
      </c>
      <c r="U96" s="89">
        <f t="shared" si="15"/>
        <v>0.20070271641193349</v>
      </c>
    </row>
    <row r="97" spans="1:21" s="14" customFormat="1" ht="12.75" hidden="1" customHeight="1" x14ac:dyDescent="0.3">
      <c r="A97" s="59"/>
      <c r="B97" s="9" t="s">
        <v>460</v>
      </c>
      <c r="C97" s="20"/>
      <c r="D97" s="25"/>
      <c r="E97" s="20">
        <f>SUM(C97:D97)</f>
        <v>0</v>
      </c>
      <c r="F97" s="25"/>
      <c r="G97" s="25"/>
      <c r="H97" s="20"/>
      <c r="I97" s="20"/>
      <c r="J97" s="20"/>
      <c r="K97" s="25"/>
      <c r="L97" s="25"/>
      <c r="M97" s="25"/>
      <c r="N97" s="25"/>
      <c r="O97" s="25"/>
      <c r="P97" s="25"/>
      <c r="Q97" s="25"/>
      <c r="R97" s="25"/>
      <c r="S97" s="20">
        <f>SUM(F97:Q97)</f>
        <v>0</v>
      </c>
      <c r="T97" s="20">
        <f>SUM(S97-E97)</f>
        <v>0</v>
      </c>
      <c r="U97" s="89"/>
    </row>
    <row r="98" spans="1:21" s="14" customFormat="1" ht="12.75" hidden="1" customHeight="1" x14ac:dyDescent="0.3">
      <c r="A98" s="59"/>
      <c r="B98" s="19" t="s">
        <v>118</v>
      </c>
      <c r="C98" s="25">
        <f>SUM(C96:C97)</f>
        <v>374575</v>
      </c>
      <c r="D98" s="25"/>
      <c r="E98" s="25">
        <f t="shared" ref="E98:Q98" si="17">SUM(E96:E97)</f>
        <v>374575</v>
      </c>
      <c r="F98" s="25">
        <f t="shared" si="17"/>
        <v>27190.09</v>
      </c>
      <c r="G98" s="25">
        <f t="shared" si="17"/>
        <v>24110.049999999996</v>
      </c>
      <c r="H98" s="25">
        <f t="shared" si="17"/>
        <v>20106.239999999998</v>
      </c>
      <c r="I98" s="25">
        <f t="shared" si="17"/>
        <v>0</v>
      </c>
      <c r="J98" s="25">
        <f t="shared" si="17"/>
        <v>0</v>
      </c>
      <c r="K98" s="25">
        <f t="shared" si="17"/>
        <v>0</v>
      </c>
      <c r="L98" s="25">
        <f t="shared" si="17"/>
        <v>0</v>
      </c>
      <c r="M98" s="25">
        <f t="shared" si="17"/>
        <v>0</v>
      </c>
      <c r="N98" s="25">
        <f t="shared" si="17"/>
        <v>0</v>
      </c>
      <c r="O98" s="25">
        <f t="shared" si="17"/>
        <v>0</v>
      </c>
      <c r="P98" s="25">
        <f t="shared" si="17"/>
        <v>0</v>
      </c>
      <c r="Q98" s="25">
        <f t="shared" si="17"/>
        <v>0</v>
      </c>
      <c r="R98" s="25"/>
      <c r="S98" s="25">
        <f>SUM(S96:S97)</f>
        <v>75178.219999999987</v>
      </c>
      <c r="T98" s="25">
        <f>SUM(T96:T97)</f>
        <v>-297349.36</v>
      </c>
      <c r="U98" s="89"/>
    </row>
    <row r="99" spans="1:21" s="14" customFormat="1" ht="12.75" hidden="1" customHeight="1" x14ac:dyDescent="0.3">
      <c r="A99" s="59"/>
      <c r="B99" s="15"/>
      <c r="C99" s="33"/>
      <c r="D99" s="33"/>
      <c r="E99" s="29" t="s">
        <v>549</v>
      </c>
      <c r="F99" s="98">
        <v>24478.77</v>
      </c>
      <c r="G99" s="98">
        <v>42398.869999999995</v>
      </c>
      <c r="H99" s="98">
        <v>25122.01</v>
      </c>
      <c r="I99" s="98">
        <v>24322.27</v>
      </c>
      <c r="J99" s="98">
        <v>26156.519999999997</v>
      </c>
      <c r="K99" s="98">
        <v>21805.62</v>
      </c>
      <c r="L99" s="98">
        <v>23528.49</v>
      </c>
      <c r="M99" s="98">
        <v>60438.2</v>
      </c>
      <c r="N99" s="98">
        <v>24923.57</v>
      </c>
      <c r="O99" s="98">
        <v>22905.920000000002</v>
      </c>
      <c r="P99" s="98">
        <v>23937.539999999997</v>
      </c>
      <c r="Q99" s="98">
        <v>21909.949999999997</v>
      </c>
      <c r="R99" s="33"/>
      <c r="S99" s="100">
        <f>SUM(F99:G99)</f>
        <v>66877.64</v>
      </c>
      <c r="T99" s="33"/>
      <c r="U99" s="91"/>
    </row>
    <row r="100" spans="1:21" s="14" customFormat="1" ht="12.75" hidden="1" customHeight="1" x14ac:dyDescent="0.3">
      <c r="A100" s="59"/>
      <c r="B100" s="15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91"/>
    </row>
    <row r="101" spans="1:21" s="14" customFormat="1" ht="12.75" hidden="1" customHeight="1" x14ac:dyDescent="0.3">
      <c r="A101" s="59"/>
      <c r="B101" s="15"/>
      <c r="C101" s="6">
        <v>2025</v>
      </c>
      <c r="D101" s="79" t="s">
        <v>70</v>
      </c>
      <c r="E101" s="44" t="s">
        <v>60</v>
      </c>
      <c r="F101" s="36" t="s">
        <v>62</v>
      </c>
      <c r="G101" s="36" t="s">
        <v>96</v>
      </c>
      <c r="H101" s="36" t="s">
        <v>97</v>
      </c>
      <c r="I101" s="36" t="s">
        <v>98</v>
      </c>
      <c r="J101" s="36" t="s">
        <v>100</v>
      </c>
      <c r="K101" s="36" t="s">
        <v>101</v>
      </c>
      <c r="L101" s="36" t="s">
        <v>102</v>
      </c>
      <c r="M101" s="36" t="s">
        <v>103</v>
      </c>
      <c r="N101" s="36" t="s">
        <v>104</v>
      </c>
      <c r="O101" s="36" t="s">
        <v>105</v>
      </c>
      <c r="P101" s="36" t="s">
        <v>106</v>
      </c>
      <c r="Q101" s="36" t="s">
        <v>107</v>
      </c>
      <c r="R101" s="44" t="s">
        <v>449</v>
      </c>
      <c r="S101" s="36" t="s">
        <v>58</v>
      </c>
      <c r="T101" s="36" t="s">
        <v>64</v>
      </c>
      <c r="U101" s="112" t="s">
        <v>66</v>
      </c>
    </row>
    <row r="102" spans="1:21" s="14" customFormat="1" ht="12.75" hidden="1" customHeight="1" x14ac:dyDescent="0.3">
      <c r="A102" s="60" t="s">
        <v>164</v>
      </c>
      <c r="B102" s="70" t="s">
        <v>16</v>
      </c>
      <c r="C102" s="35" t="s">
        <v>57</v>
      </c>
      <c r="D102" s="80" t="s">
        <v>59</v>
      </c>
      <c r="E102" s="45" t="s">
        <v>61</v>
      </c>
      <c r="F102" s="37" t="s">
        <v>63</v>
      </c>
      <c r="G102" s="37" t="s">
        <v>63</v>
      </c>
      <c r="H102" s="37" t="s">
        <v>63</v>
      </c>
      <c r="I102" s="37" t="s">
        <v>63</v>
      </c>
      <c r="J102" s="37" t="s">
        <v>63</v>
      </c>
      <c r="K102" s="37" t="s">
        <v>63</v>
      </c>
      <c r="L102" s="37" t="s">
        <v>63</v>
      </c>
      <c r="M102" s="37" t="s">
        <v>63</v>
      </c>
      <c r="N102" s="37" t="s">
        <v>63</v>
      </c>
      <c r="O102" s="37" t="s">
        <v>63</v>
      </c>
      <c r="P102" s="37" t="s">
        <v>63</v>
      </c>
      <c r="Q102" s="37" t="s">
        <v>63</v>
      </c>
      <c r="R102" s="45" t="s">
        <v>450</v>
      </c>
      <c r="S102" s="37" t="s">
        <v>15</v>
      </c>
      <c r="T102" s="37" t="s">
        <v>65</v>
      </c>
      <c r="U102" s="113" t="s">
        <v>67</v>
      </c>
    </row>
    <row r="103" spans="1:21" ht="12.75" hidden="1" customHeight="1" x14ac:dyDescent="0.25">
      <c r="A103" s="61" t="s">
        <v>405</v>
      </c>
      <c r="B103" s="72" t="s">
        <v>401</v>
      </c>
      <c r="C103" s="86">
        <v>2000</v>
      </c>
      <c r="D103" s="85"/>
      <c r="E103" s="75">
        <f t="shared" ref="E103:E136" si="18">SUM(C103:D103)</f>
        <v>2000</v>
      </c>
      <c r="F103" s="75">
        <v>92.58</v>
      </c>
      <c r="G103" s="75">
        <v>160.82</v>
      </c>
      <c r="H103" s="75">
        <v>1044.73</v>
      </c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20">
        <f t="shared" ref="S103:S136" si="19">SUM(F103:R103)</f>
        <v>1298.1300000000001</v>
      </c>
      <c r="T103" s="20">
        <f t="shared" ref="T103:T136" si="20">SUM(S103-E103)</f>
        <v>-701.86999999999989</v>
      </c>
      <c r="U103" s="71">
        <f>S103/E103</f>
        <v>0.649065</v>
      </c>
    </row>
    <row r="104" spans="1:21" ht="12.75" hidden="1" customHeight="1" x14ac:dyDescent="0.25">
      <c r="A104" s="61" t="s">
        <v>276</v>
      </c>
      <c r="B104" s="8" t="s">
        <v>23</v>
      </c>
      <c r="C104" s="30">
        <v>1500</v>
      </c>
      <c r="D104" s="22"/>
      <c r="E104" s="75">
        <f t="shared" si="18"/>
        <v>1500</v>
      </c>
      <c r="F104" s="22">
        <v>103.14</v>
      </c>
      <c r="G104" s="22">
        <v>127.36</v>
      </c>
      <c r="H104" s="22">
        <v>127.36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0">
        <f t="shared" si="19"/>
        <v>357.86</v>
      </c>
      <c r="T104" s="20">
        <f t="shared" si="20"/>
        <v>-1142.1399999999999</v>
      </c>
      <c r="U104" s="71">
        <f>S104/E104</f>
        <v>0.23857333333333333</v>
      </c>
    </row>
    <row r="105" spans="1:21" ht="12.75" hidden="1" customHeight="1" x14ac:dyDescent="0.25">
      <c r="A105" s="61" t="s">
        <v>497</v>
      </c>
      <c r="B105" s="8" t="s">
        <v>18</v>
      </c>
      <c r="C105" s="30">
        <v>270</v>
      </c>
      <c r="D105" s="22"/>
      <c r="E105" s="75">
        <f t="shared" si="18"/>
        <v>270</v>
      </c>
      <c r="F105" s="22"/>
      <c r="G105" s="22"/>
      <c r="H105" s="22">
        <v>0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0">
        <f t="shared" si="19"/>
        <v>0</v>
      </c>
      <c r="T105" s="20">
        <f t="shared" si="20"/>
        <v>-270</v>
      </c>
      <c r="U105" s="71"/>
    </row>
    <row r="106" spans="1:21" ht="12.75" hidden="1" customHeight="1" x14ac:dyDescent="0.25">
      <c r="A106" s="61" t="s">
        <v>413</v>
      </c>
      <c r="B106" s="8" t="s">
        <v>414</v>
      </c>
      <c r="C106" s="30">
        <v>100</v>
      </c>
      <c r="D106" s="22"/>
      <c r="E106" s="75">
        <f t="shared" si="18"/>
        <v>100</v>
      </c>
      <c r="F106" s="22">
        <v>-34.619999999999997</v>
      </c>
      <c r="G106" s="22">
        <v>34.619999999999997</v>
      </c>
      <c r="H106" s="22">
        <v>0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0">
        <f t="shared" si="19"/>
        <v>0</v>
      </c>
      <c r="T106" s="20">
        <f t="shared" si="20"/>
        <v>-100</v>
      </c>
      <c r="U106" s="71"/>
    </row>
    <row r="107" spans="1:21" ht="12.75" hidden="1" customHeight="1" x14ac:dyDescent="0.25">
      <c r="A107" s="61" t="s">
        <v>277</v>
      </c>
      <c r="B107" s="8" t="s">
        <v>17</v>
      </c>
      <c r="C107" s="21">
        <v>0</v>
      </c>
      <c r="D107" s="20"/>
      <c r="E107" s="75">
        <f t="shared" si="18"/>
        <v>0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>
        <f t="shared" si="19"/>
        <v>0</v>
      </c>
      <c r="T107" s="20">
        <f t="shared" si="20"/>
        <v>0</v>
      </c>
      <c r="U107" s="71"/>
    </row>
    <row r="108" spans="1:21" ht="12.75" hidden="1" customHeight="1" x14ac:dyDescent="0.25">
      <c r="A108" s="61" t="s">
        <v>278</v>
      </c>
      <c r="B108" s="8" t="s">
        <v>4</v>
      </c>
      <c r="C108" s="21">
        <v>200</v>
      </c>
      <c r="D108" s="20"/>
      <c r="E108" s="75">
        <f t="shared" si="18"/>
        <v>200</v>
      </c>
      <c r="F108" s="20">
        <v>73</v>
      </c>
      <c r="G108" s="20"/>
      <c r="H108" s="20">
        <v>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>
        <f t="shared" si="19"/>
        <v>73</v>
      </c>
      <c r="T108" s="20">
        <f t="shared" si="20"/>
        <v>-127</v>
      </c>
      <c r="U108" s="71">
        <f>S108/E108</f>
        <v>0.36499999999999999</v>
      </c>
    </row>
    <row r="109" spans="1:21" ht="12.75" hidden="1" customHeight="1" x14ac:dyDescent="0.25">
      <c r="A109" s="61" t="s">
        <v>385</v>
      </c>
      <c r="B109" s="8" t="s">
        <v>386</v>
      </c>
      <c r="C109" s="21">
        <v>75000</v>
      </c>
      <c r="D109" s="20"/>
      <c r="E109" s="75">
        <f t="shared" si="18"/>
        <v>75000</v>
      </c>
      <c r="F109" s="20"/>
      <c r="G109" s="20"/>
      <c r="H109" s="20">
        <v>128.35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>
        <v>123871.6</v>
      </c>
      <c r="S109" s="20">
        <f t="shared" si="19"/>
        <v>123999.95000000001</v>
      </c>
      <c r="T109" s="20">
        <f t="shared" si="20"/>
        <v>48999.950000000012</v>
      </c>
      <c r="U109" s="71">
        <f>S109/E109</f>
        <v>1.6533326666666668</v>
      </c>
    </row>
    <row r="110" spans="1:21" ht="12.75" hidden="1" customHeight="1" x14ac:dyDescent="0.25">
      <c r="A110" s="61" t="s">
        <v>279</v>
      </c>
      <c r="B110" s="8" t="s">
        <v>172</v>
      </c>
      <c r="C110" s="21">
        <v>0</v>
      </c>
      <c r="D110" s="20"/>
      <c r="E110" s="75">
        <f t="shared" si="18"/>
        <v>0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>
        <f t="shared" si="19"/>
        <v>0</v>
      </c>
      <c r="T110" s="20">
        <f t="shared" si="20"/>
        <v>0</v>
      </c>
      <c r="U110" s="71" t="e">
        <f>S110/E110</f>
        <v>#DIV/0!</v>
      </c>
    </row>
    <row r="111" spans="1:21" ht="12.75" hidden="1" customHeight="1" x14ac:dyDescent="0.25">
      <c r="A111" s="61" t="s">
        <v>484</v>
      </c>
      <c r="B111" s="8" t="s">
        <v>485</v>
      </c>
      <c r="C111" s="21">
        <v>250</v>
      </c>
      <c r="D111" s="20"/>
      <c r="E111" s="75">
        <f t="shared" si="18"/>
        <v>250</v>
      </c>
      <c r="F111" s="20"/>
      <c r="G111" s="20"/>
      <c r="H111" s="20">
        <v>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>
        <f t="shared" si="19"/>
        <v>0</v>
      </c>
      <c r="T111" s="20">
        <f t="shared" si="20"/>
        <v>-250</v>
      </c>
      <c r="U111" s="71">
        <v>0</v>
      </c>
    </row>
    <row r="112" spans="1:21" ht="12.75" hidden="1" customHeight="1" x14ac:dyDescent="0.25">
      <c r="A112" s="61" t="s">
        <v>477</v>
      </c>
      <c r="B112" s="8" t="s">
        <v>478</v>
      </c>
      <c r="C112" s="21">
        <v>700</v>
      </c>
      <c r="D112" s="20"/>
      <c r="E112" s="75">
        <f t="shared" si="18"/>
        <v>700</v>
      </c>
      <c r="F112" s="20"/>
      <c r="G112" s="20"/>
      <c r="H112" s="20"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>
        <f t="shared" si="19"/>
        <v>0</v>
      </c>
      <c r="T112" s="20">
        <f t="shared" si="20"/>
        <v>-700</v>
      </c>
      <c r="U112" s="71"/>
    </row>
    <row r="113" spans="1:21" ht="12.75" hidden="1" customHeight="1" x14ac:dyDescent="0.25">
      <c r="A113" s="61" t="s">
        <v>280</v>
      </c>
      <c r="B113" s="8" t="s">
        <v>173</v>
      </c>
      <c r="C113" s="21">
        <v>75000</v>
      </c>
      <c r="D113" s="20"/>
      <c r="E113" s="75">
        <f t="shared" si="18"/>
        <v>75000</v>
      </c>
      <c r="F113" s="20">
        <v>2843.99</v>
      </c>
      <c r="G113" s="20">
        <v>3462.6</v>
      </c>
      <c r="H113" s="20">
        <v>2947.1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>
        <f t="shared" si="19"/>
        <v>9253.69</v>
      </c>
      <c r="T113" s="20">
        <f t="shared" si="20"/>
        <v>-65746.31</v>
      </c>
      <c r="U113" s="71">
        <f t="shared" ref="U113:U118" si="21">S113/E113</f>
        <v>0.12338253333333334</v>
      </c>
    </row>
    <row r="114" spans="1:21" ht="12.75" hidden="1" customHeight="1" x14ac:dyDescent="0.25">
      <c r="A114" s="61" t="s">
        <v>281</v>
      </c>
      <c r="B114" s="8" t="s">
        <v>69</v>
      </c>
      <c r="C114" s="21">
        <v>35000</v>
      </c>
      <c r="D114" s="20"/>
      <c r="E114" s="75">
        <f t="shared" si="18"/>
        <v>35000</v>
      </c>
      <c r="F114" s="20">
        <v>3913.81</v>
      </c>
      <c r="G114" s="20">
        <v>4442.7700000000004</v>
      </c>
      <c r="H114" s="20">
        <v>4484.6400000000003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>
        <f t="shared" si="19"/>
        <v>12841.220000000001</v>
      </c>
      <c r="T114" s="20">
        <f t="shared" si="20"/>
        <v>-22158.78</v>
      </c>
      <c r="U114" s="71">
        <f t="shared" si="21"/>
        <v>0.36689200000000005</v>
      </c>
    </row>
    <row r="115" spans="1:21" ht="12.75" hidden="1" customHeight="1" x14ac:dyDescent="0.25">
      <c r="A115" s="61" t="s">
        <v>375</v>
      </c>
      <c r="B115" s="8" t="s">
        <v>90</v>
      </c>
      <c r="C115" s="21">
        <v>30000</v>
      </c>
      <c r="D115" s="20"/>
      <c r="E115" s="75">
        <f t="shared" si="18"/>
        <v>30000</v>
      </c>
      <c r="F115" s="20">
        <v>2350</v>
      </c>
      <c r="G115" s="20">
        <v>2350</v>
      </c>
      <c r="H115" s="20">
        <v>2350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>
        <f t="shared" si="19"/>
        <v>7050</v>
      </c>
      <c r="T115" s="20">
        <f t="shared" si="20"/>
        <v>-22950</v>
      </c>
      <c r="U115" s="71">
        <f t="shared" si="21"/>
        <v>0.23499999999999999</v>
      </c>
    </row>
    <row r="116" spans="1:21" ht="12.75" hidden="1" customHeight="1" x14ac:dyDescent="0.25">
      <c r="A116" s="61" t="s">
        <v>282</v>
      </c>
      <c r="B116" s="8" t="s">
        <v>8</v>
      </c>
      <c r="C116" s="21">
        <v>70000</v>
      </c>
      <c r="D116" s="20"/>
      <c r="E116" s="75">
        <f t="shared" si="18"/>
        <v>70000</v>
      </c>
      <c r="F116" s="20">
        <v>5723.19</v>
      </c>
      <c r="G116" s="20">
        <v>5994.66</v>
      </c>
      <c r="H116" s="20">
        <v>419.06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>
        <f t="shared" si="19"/>
        <v>12136.909999999998</v>
      </c>
      <c r="T116" s="20">
        <f t="shared" si="20"/>
        <v>-57863.090000000004</v>
      </c>
      <c r="U116" s="71">
        <f t="shared" si="21"/>
        <v>0.17338442857142855</v>
      </c>
    </row>
    <row r="117" spans="1:21" ht="12.75" hidden="1" customHeight="1" x14ac:dyDescent="0.25">
      <c r="A117" s="61" t="s">
        <v>376</v>
      </c>
      <c r="B117" s="8" t="s">
        <v>92</v>
      </c>
      <c r="C117" s="21">
        <v>500</v>
      </c>
      <c r="D117" s="20"/>
      <c r="E117" s="75">
        <f t="shared" si="18"/>
        <v>500</v>
      </c>
      <c r="F117" s="20"/>
      <c r="G117" s="20"/>
      <c r="H117" s="20">
        <v>0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>
        <f t="shared" si="19"/>
        <v>0</v>
      </c>
      <c r="T117" s="20">
        <f t="shared" si="20"/>
        <v>-500</v>
      </c>
      <c r="U117" s="71">
        <f t="shared" si="21"/>
        <v>0</v>
      </c>
    </row>
    <row r="118" spans="1:21" ht="12.75" hidden="1" customHeight="1" x14ac:dyDescent="0.25">
      <c r="A118" s="61" t="s">
        <v>283</v>
      </c>
      <c r="B118" s="8" t="s">
        <v>19</v>
      </c>
      <c r="C118" s="21">
        <v>16000</v>
      </c>
      <c r="D118" s="20"/>
      <c r="E118" s="75">
        <f t="shared" si="18"/>
        <v>16000</v>
      </c>
      <c r="F118" s="20">
        <v>1163.5899999999999</v>
      </c>
      <c r="G118" s="20"/>
      <c r="H118" s="20">
        <v>2323.23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>
        <f t="shared" si="19"/>
        <v>3486.8199999999997</v>
      </c>
      <c r="T118" s="20">
        <f t="shared" si="20"/>
        <v>-12513.18</v>
      </c>
      <c r="U118" s="71">
        <f t="shared" si="21"/>
        <v>0.21792624999999999</v>
      </c>
    </row>
    <row r="119" spans="1:21" ht="12.75" hidden="1" customHeight="1" x14ac:dyDescent="0.25">
      <c r="A119" s="61" t="s">
        <v>398</v>
      </c>
      <c r="B119" s="8" t="s">
        <v>399</v>
      </c>
      <c r="C119" s="21">
        <v>0</v>
      </c>
      <c r="D119" s="20"/>
      <c r="E119" s="75">
        <f t="shared" si="18"/>
        <v>0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>
        <f t="shared" si="19"/>
        <v>0</v>
      </c>
      <c r="T119" s="20">
        <f t="shared" si="20"/>
        <v>0</v>
      </c>
      <c r="U119" s="71"/>
    </row>
    <row r="120" spans="1:21" ht="12.75" hidden="1" customHeight="1" x14ac:dyDescent="0.25">
      <c r="A120" s="61" t="s">
        <v>284</v>
      </c>
      <c r="B120" s="8" t="s">
        <v>32</v>
      </c>
      <c r="C120" s="21">
        <v>2500</v>
      </c>
      <c r="D120" s="20"/>
      <c r="E120" s="75">
        <f t="shared" si="18"/>
        <v>2500</v>
      </c>
      <c r="F120" s="20"/>
      <c r="G120" s="20"/>
      <c r="H120" s="20">
        <v>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>
        <f t="shared" si="19"/>
        <v>0</v>
      </c>
      <c r="T120" s="20">
        <f t="shared" si="20"/>
        <v>-2500</v>
      </c>
      <c r="U120" s="71">
        <f>S120/E120</f>
        <v>0</v>
      </c>
    </row>
    <row r="121" spans="1:21" ht="12.75" hidden="1" customHeight="1" x14ac:dyDescent="0.25">
      <c r="A121" s="61" t="s">
        <v>285</v>
      </c>
      <c r="B121" s="8" t="s">
        <v>77</v>
      </c>
      <c r="C121" s="21">
        <v>60000</v>
      </c>
      <c r="D121" s="20"/>
      <c r="E121" s="75">
        <f t="shared" si="18"/>
        <v>60000</v>
      </c>
      <c r="F121" s="20"/>
      <c r="G121" s="20"/>
      <c r="H121" s="20">
        <v>0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>
        <f t="shared" si="19"/>
        <v>0</v>
      </c>
      <c r="T121" s="20">
        <f t="shared" si="20"/>
        <v>-60000</v>
      </c>
      <c r="U121" s="71">
        <f>S121/E121</f>
        <v>0</v>
      </c>
    </row>
    <row r="122" spans="1:21" ht="12.75" hidden="1" customHeight="1" x14ac:dyDescent="0.25">
      <c r="A122" s="61" t="s">
        <v>286</v>
      </c>
      <c r="B122" s="8" t="s">
        <v>181</v>
      </c>
      <c r="C122" s="21">
        <v>0</v>
      </c>
      <c r="D122" s="20"/>
      <c r="E122" s="75">
        <f t="shared" si="18"/>
        <v>0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>
        <f t="shared" si="19"/>
        <v>0</v>
      </c>
      <c r="T122" s="20">
        <f t="shared" si="20"/>
        <v>0</v>
      </c>
      <c r="U122" s="71"/>
    </row>
    <row r="123" spans="1:21" ht="12.75" hidden="1" customHeight="1" x14ac:dyDescent="0.25">
      <c r="A123" s="61" t="s">
        <v>287</v>
      </c>
      <c r="B123" s="8" t="s">
        <v>183</v>
      </c>
      <c r="C123" s="21">
        <v>50000</v>
      </c>
      <c r="D123" s="20"/>
      <c r="E123" s="75">
        <f t="shared" si="18"/>
        <v>50000</v>
      </c>
      <c r="F123" s="20">
        <v>5241.32</v>
      </c>
      <c r="G123" s="20">
        <v>4524.2299999999996</v>
      </c>
      <c r="H123" s="20">
        <v>418.19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>
        <f t="shared" si="19"/>
        <v>10183.74</v>
      </c>
      <c r="T123" s="20">
        <f t="shared" si="20"/>
        <v>-39816.26</v>
      </c>
      <c r="U123" s="71">
        <f t="shared" ref="U123:U137" si="22">S123/E123</f>
        <v>0.20367479999999999</v>
      </c>
    </row>
    <row r="124" spans="1:21" ht="12.75" hidden="1" customHeight="1" x14ac:dyDescent="0.25">
      <c r="A124" s="61" t="s">
        <v>288</v>
      </c>
      <c r="B124" s="8" t="s">
        <v>186</v>
      </c>
      <c r="C124" s="21">
        <v>1000</v>
      </c>
      <c r="D124" s="20"/>
      <c r="E124" s="75">
        <f t="shared" si="18"/>
        <v>1000</v>
      </c>
      <c r="F124" s="20"/>
      <c r="G124" s="20"/>
      <c r="H124" s="20">
        <v>0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>
        <f t="shared" si="19"/>
        <v>0</v>
      </c>
      <c r="T124" s="20">
        <f t="shared" si="20"/>
        <v>-1000</v>
      </c>
      <c r="U124" s="71">
        <f t="shared" si="22"/>
        <v>0</v>
      </c>
    </row>
    <row r="125" spans="1:21" ht="12.75" hidden="1" customHeight="1" x14ac:dyDescent="0.25">
      <c r="A125" s="61" t="s">
        <v>289</v>
      </c>
      <c r="B125" s="8" t="s">
        <v>187</v>
      </c>
      <c r="C125" s="21">
        <v>300000</v>
      </c>
      <c r="D125" s="20"/>
      <c r="E125" s="75">
        <f t="shared" si="18"/>
        <v>300000</v>
      </c>
      <c r="F125" s="20">
        <v>2167.7800000000002</v>
      </c>
      <c r="G125" s="20"/>
      <c r="H125" s="20">
        <v>600.75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3">
        <v>164106</v>
      </c>
      <c r="S125" s="20">
        <f t="shared" si="19"/>
        <v>166874.53</v>
      </c>
      <c r="T125" s="20">
        <f t="shared" si="20"/>
        <v>-133125.47</v>
      </c>
      <c r="U125" s="71">
        <f t="shared" si="22"/>
        <v>0.55624843333333329</v>
      </c>
    </row>
    <row r="126" spans="1:21" ht="12.75" hidden="1" customHeight="1" x14ac:dyDescent="0.25">
      <c r="A126" s="61" t="s">
        <v>290</v>
      </c>
      <c r="B126" s="8" t="s">
        <v>20</v>
      </c>
      <c r="C126" s="21">
        <v>10000</v>
      </c>
      <c r="D126" s="20"/>
      <c r="E126" s="75">
        <f t="shared" si="18"/>
        <v>10000</v>
      </c>
      <c r="F126" s="20">
        <v>431.33</v>
      </c>
      <c r="G126" s="20"/>
      <c r="H126" s="20">
        <v>0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>
        <f t="shared" si="19"/>
        <v>431.33</v>
      </c>
      <c r="T126" s="20">
        <f t="shared" si="20"/>
        <v>-9568.67</v>
      </c>
      <c r="U126" s="71">
        <f t="shared" si="22"/>
        <v>4.3132999999999998E-2</v>
      </c>
    </row>
    <row r="127" spans="1:21" ht="12.75" hidden="1" customHeight="1" x14ac:dyDescent="0.25">
      <c r="A127" s="61" t="s">
        <v>291</v>
      </c>
      <c r="B127" s="8" t="s">
        <v>188</v>
      </c>
      <c r="C127" s="21">
        <v>311000</v>
      </c>
      <c r="D127" s="20"/>
      <c r="E127" s="75">
        <f t="shared" si="18"/>
        <v>311000</v>
      </c>
      <c r="F127" s="20">
        <v>29711.34</v>
      </c>
      <c r="G127" s="20">
        <v>24294.92</v>
      </c>
      <c r="H127" s="20">
        <v>24554.92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>
        <f t="shared" si="19"/>
        <v>78561.179999999993</v>
      </c>
      <c r="T127" s="20">
        <f t="shared" si="20"/>
        <v>-232438.82</v>
      </c>
      <c r="U127" s="71">
        <f t="shared" si="22"/>
        <v>0.25260829581993566</v>
      </c>
    </row>
    <row r="128" spans="1:21" ht="12.75" hidden="1" customHeight="1" x14ac:dyDescent="0.25">
      <c r="A128" s="61" t="s">
        <v>292</v>
      </c>
      <c r="B128" s="8" t="s">
        <v>190</v>
      </c>
      <c r="C128" s="21">
        <v>7000</v>
      </c>
      <c r="D128" s="20"/>
      <c r="E128" s="75">
        <f t="shared" si="18"/>
        <v>7000</v>
      </c>
      <c r="F128" s="20"/>
      <c r="G128" s="20"/>
      <c r="H128" s="20">
        <v>0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>
        <f t="shared" si="19"/>
        <v>0</v>
      </c>
      <c r="T128" s="20">
        <f t="shared" si="20"/>
        <v>-7000</v>
      </c>
      <c r="U128" s="71">
        <f t="shared" si="22"/>
        <v>0</v>
      </c>
    </row>
    <row r="129" spans="1:21" ht="12.75" hidden="1" customHeight="1" x14ac:dyDescent="0.25">
      <c r="A129" s="61" t="s">
        <v>293</v>
      </c>
      <c r="B129" s="8" t="s">
        <v>21</v>
      </c>
      <c r="C129" s="21">
        <v>0</v>
      </c>
      <c r="D129" s="20"/>
      <c r="E129" s="75">
        <f t="shared" si="18"/>
        <v>0</v>
      </c>
      <c r="F129" s="20"/>
      <c r="G129" s="20">
        <v>610.03</v>
      </c>
      <c r="H129" s="20">
        <v>125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>
        <f t="shared" si="19"/>
        <v>735.03</v>
      </c>
      <c r="T129" s="20">
        <f t="shared" si="20"/>
        <v>735.03</v>
      </c>
      <c r="U129" s="71" t="e">
        <f t="shared" si="22"/>
        <v>#DIV/0!</v>
      </c>
    </row>
    <row r="130" spans="1:21" ht="12.75" hidden="1" customHeight="1" x14ac:dyDescent="0.25">
      <c r="A130" s="61" t="s">
        <v>294</v>
      </c>
      <c r="B130" s="8" t="s">
        <v>11</v>
      </c>
      <c r="C130" s="21">
        <v>15000</v>
      </c>
      <c r="D130" s="20"/>
      <c r="E130" s="75">
        <f t="shared" si="18"/>
        <v>15000</v>
      </c>
      <c r="F130" s="20">
        <v>589.26</v>
      </c>
      <c r="G130" s="20">
        <v>1649.62</v>
      </c>
      <c r="H130" s="20">
        <v>827.23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>
        <f t="shared" si="19"/>
        <v>3066.11</v>
      </c>
      <c r="T130" s="20">
        <f t="shared" si="20"/>
        <v>-11933.89</v>
      </c>
      <c r="U130" s="71">
        <f t="shared" si="22"/>
        <v>0.20440733333333333</v>
      </c>
    </row>
    <row r="131" spans="1:21" ht="12.75" hidden="1" customHeight="1" x14ac:dyDescent="0.25">
      <c r="A131" s="61" t="s">
        <v>420</v>
      </c>
      <c r="B131" s="8" t="s">
        <v>421</v>
      </c>
      <c r="C131" s="21">
        <v>600</v>
      </c>
      <c r="D131" s="20"/>
      <c r="E131" s="75">
        <f t="shared" si="18"/>
        <v>600</v>
      </c>
      <c r="F131" s="20"/>
      <c r="G131" s="20">
        <v>279</v>
      </c>
      <c r="H131" s="20">
        <v>74.849999999999994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f t="shared" si="19"/>
        <v>353.85</v>
      </c>
      <c r="T131" s="20">
        <f t="shared" si="20"/>
        <v>-246.14999999999998</v>
      </c>
      <c r="U131" s="71">
        <f t="shared" si="22"/>
        <v>0.58975</v>
      </c>
    </row>
    <row r="132" spans="1:21" ht="12.75" hidden="1" customHeight="1" x14ac:dyDescent="0.25">
      <c r="A132" s="61" t="s">
        <v>295</v>
      </c>
      <c r="B132" s="8" t="s">
        <v>126</v>
      </c>
      <c r="C132" s="21">
        <v>65000</v>
      </c>
      <c r="D132" s="20"/>
      <c r="E132" s="75">
        <f t="shared" si="18"/>
        <v>65000</v>
      </c>
      <c r="F132" s="20">
        <v>7080.58</v>
      </c>
      <c r="G132" s="20">
        <v>5708.71</v>
      </c>
      <c r="H132" s="20">
        <v>5594.35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>
        <f t="shared" si="19"/>
        <v>18383.64</v>
      </c>
      <c r="T132" s="20">
        <f t="shared" si="20"/>
        <v>-46616.36</v>
      </c>
      <c r="U132" s="71">
        <f t="shared" si="22"/>
        <v>0.28282523076923077</v>
      </c>
    </row>
    <row r="133" spans="1:21" ht="12.75" hidden="1" customHeight="1" x14ac:dyDescent="0.25">
      <c r="A133" s="61" t="s">
        <v>553</v>
      </c>
      <c r="B133" s="8" t="s">
        <v>554</v>
      </c>
      <c r="C133" s="21">
        <v>0</v>
      </c>
      <c r="D133" s="20"/>
      <c r="E133" s="75">
        <f t="shared" si="18"/>
        <v>0</v>
      </c>
      <c r="F133" s="20"/>
      <c r="G133" s="20"/>
      <c r="H133" s="119">
        <v>934.83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71"/>
    </row>
    <row r="134" spans="1:21" ht="12.75" hidden="1" customHeight="1" x14ac:dyDescent="0.25">
      <c r="A134" s="61" t="s">
        <v>296</v>
      </c>
      <c r="B134" s="8" t="s">
        <v>191</v>
      </c>
      <c r="C134" s="21">
        <v>0</v>
      </c>
      <c r="D134" s="20"/>
      <c r="E134" s="75">
        <f t="shared" si="18"/>
        <v>0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>
        <f t="shared" si="19"/>
        <v>0</v>
      </c>
      <c r="T134" s="20">
        <f t="shared" si="20"/>
        <v>0</v>
      </c>
      <c r="U134" s="71" t="e">
        <f t="shared" si="22"/>
        <v>#DIV/0!</v>
      </c>
    </row>
    <row r="135" spans="1:21" ht="12.75" hidden="1" customHeight="1" x14ac:dyDescent="0.25">
      <c r="A135" s="61" t="s">
        <v>297</v>
      </c>
      <c r="B135" s="8" t="s">
        <v>22</v>
      </c>
      <c r="C135" s="21">
        <v>10000</v>
      </c>
      <c r="D135" s="20"/>
      <c r="E135" s="75">
        <f t="shared" si="18"/>
        <v>10000</v>
      </c>
      <c r="F135" s="20"/>
      <c r="G135" s="20"/>
      <c r="H135" s="20">
        <v>0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>
        <f t="shared" si="19"/>
        <v>0</v>
      </c>
      <c r="T135" s="20">
        <f t="shared" si="20"/>
        <v>-10000</v>
      </c>
      <c r="U135" s="71">
        <f t="shared" si="22"/>
        <v>0</v>
      </c>
    </row>
    <row r="136" spans="1:21" ht="12.75" hidden="1" customHeight="1" x14ac:dyDescent="0.25">
      <c r="A136" s="61" t="s">
        <v>406</v>
      </c>
      <c r="B136" s="8" t="s">
        <v>89</v>
      </c>
      <c r="C136" s="21">
        <v>1000</v>
      </c>
      <c r="D136" s="20"/>
      <c r="E136" s="75">
        <f t="shared" si="18"/>
        <v>1000</v>
      </c>
      <c r="F136" s="20"/>
      <c r="G136" s="20"/>
      <c r="H136" s="20">
        <v>0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>
        <f t="shared" si="19"/>
        <v>0</v>
      </c>
      <c r="T136" s="20">
        <f t="shared" si="20"/>
        <v>-1000</v>
      </c>
      <c r="U136" s="71">
        <f t="shared" si="22"/>
        <v>0</v>
      </c>
    </row>
    <row r="137" spans="1:21" s="14" customFormat="1" ht="12.75" hidden="1" customHeight="1" x14ac:dyDescent="0.3">
      <c r="A137" s="59"/>
      <c r="B137" s="19" t="s">
        <v>15</v>
      </c>
      <c r="C137" s="25">
        <f>SUM(C103:C136)</f>
        <v>1139620</v>
      </c>
      <c r="D137" s="25"/>
      <c r="E137" s="25">
        <f t="shared" ref="E137:P137" si="23">SUM(E103:E136)</f>
        <v>1139620</v>
      </c>
      <c r="F137" s="25">
        <f t="shared" si="23"/>
        <v>61450.29</v>
      </c>
      <c r="G137" s="25">
        <f t="shared" si="23"/>
        <v>53639.34</v>
      </c>
      <c r="H137" s="25">
        <f t="shared" si="23"/>
        <v>46954.590000000004</v>
      </c>
      <c r="I137" s="25">
        <f t="shared" si="23"/>
        <v>0</v>
      </c>
      <c r="J137" s="25">
        <f t="shared" si="23"/>
        <v>0</v>
      </c>
      <c r="K137" s="25">
        <f t="shared" si="23"/>
        <v>0</v>
      </c>
      <c r="L137" s="25">
        <f t="shared" si="23"/>
        <v>0</v>
      </c>
      <c r="M137" s="25">
        <f t="shared" si="23"/>
        <v>0</v>
      </c>
      <c r="N137" s="25">
        <f t="shared" si="23"/>
        <v>0</v>
      </c>
      <c r="O137" s="25">
        <f t="shared" si="23"/>
        <v>0</v>
      </c>
      <c r="P137" s="25">
        <f t="shared" si="23"/>
        <v>0</v>
      </c>
      <c r="Q137" s="25">
        <f>SUM(Q104:Q136)</f>
        <v>0</v>
      </c>
      <c r="R137" s="25">
        <f>SUM(R104:R136)</f>
        <v>287977.59999999998</v>
      </c>
      <c r="S137" s="25">
        <f>SUM(S103:S136)</f>
        <v>449086.99</v>
      </c>
      <c r="T137" s="25">
        <f>SUM(T103:T136)</f>
        <v>-690533.01</v>
      </c>
      <c r="U137" s="89">
        <f t="shared" si="22"/>
        <v>0.39406731191098787</v>
      </c>
    </row>
    <row r="138" spans="1:21" ht="12.75" hidden="1" customHeight="1" x14ac:dyDescent="0.25">
      <c r="B138" s="9" t="s">
        <v>461</v>
      </c>
      <c r="C138" s="20"/>
      <c r="D138" s="20"/>
      <c r="E138" s="20">
        <f>SUM(C138:D138)</f>
        <v>0</v>
      </c>
      <c r="F138" s="20">
        <v>6726.97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>
        <f>SUM(F138:Q138)</f>
        <v>6726.97</v>
      </c>
      <c r="T138" s="20">
        <f>SUM(S138-E138)</f>
        <v>6726.97</v>
      </c>
      <c r="U138" s="71"/>
    </row>
    <row r="139" spans="1:21" s="33" customFormat="1" ht="12.75" hidden="1" customHeight="1" x14ac:dyDescent="0.3">
      <c r="A139" s="59"/>
      <c r="B139" s="43" t="s">
        <v>115</v>
      </c>
      <c r="C139" s="25">
        <f t="shared" ref="C139:T139" si="24">SUM(C137:C138)</f>
        <v>1139620</v>
      </c>
      <c r="D139" s="25">
        <f t="shared" si="24"/>
        <v>0</v>
      </c>
      <c r="E139" s="25">
        <f t="shared" si="24"/>
        <v>1139620</v>
      </c>
      <c r="F139" s="25">
        <f t="shared" si="24"/>
        <v>68177.259999999995</v>
      </c>
      <c r="G139" s="25">
        <f t="shared" si="24"/>
        <v>53639.34</v>
      </c>
      <c r="H139" s="25">
        <f t="shared" si="24"/>
        <v>46954.590000000004</v>
      </c>
      <c r="I139" s="25">
        <f t="shared" si="24"/>
        <v>0</v>
      </c>
      <c r="J139" s="25">
        <f t="shared" si="24"/>
        <v>0</v>
      </c>
      <c r="K139" s="25">
        <f t="shared" si="24"/>
        <v>0</v>
      </c>
      <c r="L139" s="25">
        <f t="shared" si="24"/>
        <v>0</v>
      </c>
      <c r="M139" s="25">
        <f t="shared" si="24"/>
        <v>0</v>
      </c>
      <c r="N139" s="25">
        <f t="shared" si="24"/>
        <v>0</v>
      </c>
      <c r="O139" s="25">
        <f t="shared" si="24"/>
        <v>0</v>
      </c>
      <c r="P139" s="25">
        <f t="shared" si="24"/>
        <v>0</v>
      </c>
      <c r="Q139" s="25">
        <f t="shared" si="24"/>
        <v>0</v>
      </c>
      <c r="R139" s="25">
        <f t="shared" si="24"/>
        <v>287977.59999999998</v>
      </c>
      <c r="S139" s="25">
        <f t="shared" si="24"/>
        <v>455813.95999999996</v>
      </c>
      <c r="T139" s="25">
        <f t="shared" si="24"/>
        <v>-683806.04</v>
      </c>
      <c r="U139" s="92"/>
    </row>
    <row r="140" spans="1:21" ht="12.75" hidden="1" customHeight="1" x14ac:dyDescent="0.3">
      <c r="B140" s="3"/>
      <c r="C140" s="10"/>
      <c r="E140" s="29" t="s">
        <v>549</v>
      </c>
      <c r="F140" s="98">
        <v>52859.069999999992</v>
      </c>
      <c r="G140" s="98">
        <v>77076.89</v>
      </c>
      <c r="H140" s="98">
        <v>65650.62</v>
      </c>
      <c r="I140" s="98">
        <v>91832.85</v>
      </c>
      <c r="J140" s="98">
        <v>68648.56</v>
      </c>
      <c r="K140" s="98">
        <v>50879.969999999994</v>
      </c>
      <c r="L140" s="98">
        <v>52040.51</v>
      </c>
      <c r="M140" s="98">
        <v>73129.09</v>
      </c>
      <c r="N140" s="98">
        <v>71036.35000000002</v>
      </c>
      <c r="O140" s="98">
        <v>70400.66</v>
      </c>
      <c r="P140" s="98">
        <v>71994.12999999999</v>
      </c>
      <c r="Q140" s="98">
        <v>74023.199999999983</v>
      </c>
      <c r="R140" s="26"/>
      <c r="S140" s="100">
        <f>SUM(F140:G140)</f>
        <v>129935.95999999999</v>
      </c>
      <c r="T140" s="26"/>
      <c r="U140" s="93"/>
    </row>
    <row r="141" spans="1:21" ht="12.75" hidden="1" customHeight="1" x14ac:dyDescent="0.25">
      <c r="C141" s="10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1" s="14" customFormat="1" ht="12.75" hidden="1" customHeight="1" x14ac:dyDescent="0.3">
      <c r="A142" s="59"/>
      <c r="C142" s="6">
        <v>2025</v>
      </c>
      <c r="D142" s="77" t="s">
        <v>70</v>
      </c>
      <c r="E142" s="36" t="s">
        <v>60</v>
      </c>
      <c r="F142" s="36" t="s">
        <v>62</v>
      </c>
      <c r="G142" s="36" t="s">
        <v>96</v>
      </c>
      <c r="H142" s="36" t="s">
        <v>97</v>
      </c>
      <c r="I142" s="36" t="s">
        <v>98</v>
      </c>
      <c r="J142" s="36" t="s">
        <v>100</v>
      </c>
      <c r="K142" s="36" t="s">
        <v>101</v>
      </c>
      <c r="L142" s="36" t="s">
        <v>102</v>
      </c>
      <c r="M142" s="36" t="s">
        <v>103</v>
      </c>
      <c r="N142" s="36" t="s">
        <v>104</v>
      </c>
      <c r="O142" s="36" t="s">
        <v>105</v>
      </c>
      <c r="P142" s="36" t="s">
        <v>106</v>
      </c>
      <c r="Q142" s="36" t="s">
        <v>107</v>
      </c>
      <c r="R142" s="44" t="s">
        <v>449</v>
      </c>
      <c r="S142" s="36" t="s">
        <v>58</v>
      </c>
      <c r="T142" s="36" t="s">
        <v>64</v>
      </c>
      <c r="U142" s="112" t="s">
        <v>66</v>
      </c>
    </row>
    <row r="143" spans="1:21" s="14" customFormat="1" ht="12.75" hidden="1" customHeight="1" x14ac:dyDescent="0.3">
      <c r="A143" s="60" t="s">
        <v>163</v>
      </c>
      <c r="B143" s="11" t="s">
        <v>179</v>
      </c>
      <c r="C143" s="7" t="s">
        <v>57</v>
      </c>
      <c r="D143" s="78" t="s">
        <v>59</v>
      </c>
      <c r="E143" s="37" t="s">
        <v>61</v>
      </c>
      <c r="F143" s="37" t="s">
        <v>63</v>
      </c>
      <c r="G143" s="37" t="s">
        <v>63</v>
      </c>
      <c r="H143" s="37" t="s">
        <v>63</v>
      </c>
      <c r="I143" s="37" t="s">
        <v>63</v>
      </c>
      <c r="J143" s="37" t="s">
        <v>63</v>
      </c>
      <c r="K143" s="37" t="s">
        <v>63</v>
      </c>
      <c r="L143" s="37" t="s">
        <v>63</v>
      </c>
      <c r="M143" s="37" t="s">
        <v>63</v>
      </c>
      <c r="N143" s="37" t="s">
        <v>63</v>
      </c>
      <c r="O143" s="37" t="s">
        <v>63</v>
      </c>
      <c r="P143" s="37" t="s">
        <v>63</v>
      </c>
      <c r="Q143" s="37" t="s">
        <v>63</v>
      </c>
      <c r="R143" s="45" t="s">
        <v>450</v>
      </c>
      <c r="S143" s="37" t="s">
        <v>15</v>
      </c>
      <c r="T143" s="37" t="s">
        <v>65</v>
      </c>
      <c r="U143" s="113" t="s">
        <v>67</v>
      </c>
    </row>
    <row r="144" spans="1:21" ht="12.75" hidden="1" customHeight="1" x14ac:dyDescent="0.25">
      <c r="A144" s="61" t="s">
        <v>158</v>
      </c>
      <c r="B144" s="8" t="s">
        <v>169</v>
      </c>
      <c r="C144" s="21">
        <v>5000</v>
      </c>
      <c r="D144" s="20"/>
      <c r="E144" s="75">
        <f t="shared" ref="E144:E153" si="25">SUM(C144:D144)</f>
        <v>5000</v>
      </c>
      <c r="F144" s="20"/>
      <c r="G144" s="20">
        <v>1500</v>
      </c>
      <c r="H144" s="20">
        <v>1500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>
        <f t="shared" ref="S144:S153" si="26">SUM(F144:R144)</f>
        <v>3000</v>
      </c>
      <c r="T144" s="20">
        <f t="shared" ref="T144:T153" si="27">SUM(S144-E144)</f>
        <v>-2000</v>
      </c>
      <c r="U144" s="71">
        <f>S144/E144</f>
        <v>0.6</v>
      </c>
    </row>
    <row r="145" spans="1:21" ht="12.75" hidden="1" customHeight="1" x14ac:dyDescent="0.25">
      <c r="A145" s="61" t="s">
        <v>425</v>
      </c>
      <c r="B145" s="8" t="s">
        <v>94</v>
      </c>
      <c r="C145" s="21">
        <v>0</v>
      </c>
      <c r="D145" s="20"/>
      <c r="E145" s="75">
        <f t="shared" si="25"/>
        <v>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>
        <f t="shared" si="26"/>
        <v>0</v>
      </c>
      <c r="T145" s="20">
        <f t="shared" si="27"/>
        <v>0</v>
      </c>
      <c r="U145" s="71"/>
    </row>
    <row r="146" spans="1:21" ht="12.75" hidden="1" customHeight="1" x14ac:dyDescent="0.25">
      <c r="A146" s="61" t="s">
        <v>227</v>
      </c>
      <c r="B146" s="8" t="s">
        <v>8</v>
      </c>
      <c r="C146" s="21">
        <v>50000</v>
      </c>
      <c r="D146" s="20"/>
      <c r="E146" s="75">
        <f t="shared" si="25"/>
        <v>50000</v>
      </c>
      <c r="F146" s="20">
        <v>4311.3100000000004</v>
      </c>
      <c r="G146" s="20">
        <v>4311.3100000000004</v>
      </c>
      <c r="H146" s="20">
        <v>3944.31</v>
      </c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>
        <f t="shared" si="26"/>
        <v>12566.93</v>
      </c>
      <c r="T146" s="20">
        <f t="shared" si="27"/>
        <v>-37433.07</v>
      </c>
      <c r="U146" s="71">
        <f t="shared" ref="U146:U154" si="28">S146/E146</f>
        <v>0.25133860000000002</v>
      </c>
    </row>
    <row r="147" spans="1:21" ht="12.75" hidden="1" customHeight="1" x14ac:dyDescent="0.25">
      <c r="A147" s="61" t="s">
        <v>228</v>
      </c>
      <c r="B147" s="8" t="s">
        <v>176</v>
      </c>
      <c r="C147" s="21">
        <v>200</v>
      </c>
      <c r="D147" s="20"/>
      <c r="E147" s="75">
        <f t="shared" si="25"/>
        <v>200</v>
      </c>
      <c r="F147" s="20"/>
      <c r="G147" s="20"/>
      <c r="H147" s="20">
        <v>580.57000000000005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>
        <f t="shared" si="26"/>
        <v>580.57000000000005</v>
      </c>
      <c r="T147" s="20">
        <f t="shared" si="27"/>
        <v>380.57000000000005</v>
      </c>
      <c r="U147" s="71">
        <f t="shared" si="28"/>
        <v>2.9028500000000004</v>
      </c>
    </row>
    <row r="148" spans="1:21" ht="12.75" hidden="1" customHeight="1" x14ac:dyDescent="0.25">
      <c r="A148" s="61" t="s">
        <v>229</v>
      </c>
      <c r="B148" s="8" t="s">
        <v>19</v>
      </c>
      <c r="C148" s="21">
        <v>3500</v>
      </c>
      <c r="D148" s="20"/>
      <c r="E148" s="75">
        <f t="shared" si="25"/>
        <v>3500</v>
      </c>
      <c r="F148" s="20">
        <v>227.91</v>
      </c>
      <c r="G148" s="20"/>
      <c r="H148" s="20">
        <v>449.01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>
        <f t="shared" si="26"/>
        <v>676.92</v>
      </c>
      <c r="T148" s="20">
        <f t="shared" si="27"/>
        <v>-2823.08</v>
      </c>
      <c r="U148" s="71">
        <f t="shared" si="28"/>
        <v>0.19340571428571426</v>
      </c>
    </row>
    <row r="149" spans="1:21" ht="12.75" hidden="1" customHeight="1" x14ac:dyDescent="0.25">
      <c r="A149" s="61" t="s">
        <v>230</v>
      </c>
      <c r="B149" s="8" t="s">
        <v>442</v>
      </c>
      <c r="C149" s="21">
        <v>7500</v>
      </c>
      <c r="D149" s="20"/>
      <c r="E149" s="75">
        <f t="shared" si="25"/>
        <v>7500</v>
      </c>
      <c r="F149" s="20"/>
      <c r="G149" s="20"/>
      <c r="H149" s="20">
        <v>0</v>
      </c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>
        <f t="shared" si="26"/>
        <v>0</v>
      </c>
      <c r="T149" s="20">
        <f t="shared" si="27"/>
        <v>-7500</v>
      </c>
      <c r="U149" s="71">
        <f t="shared" si="28"/>
        <v>0</v>
      </c>
    </row>
    <row r="150" spans="1:21" ht="12.75" hidden="1" customHeight="1" x14ac:dyDescent="0.25">
      <c r="A150" s="64" t="s">
        <v>396</v>
      </c>
      <c r="B150" s="69" t="s">
        <v>397</v>
      </c>
      <c r="C150" s="21">
        <v>900</v>
      </c>
      <c r="D150" s="20"/>
      <c r="E150" s="75">
        <f t="shared" si="25"/>
        <v>900</v>
      </c>
      <c r="F150" s="20"/>
      <c r="G150" s="20"/>
      <c r="H150" s="20">
        <v>0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>
        <f t="shared" si="26"/>
        <v>0</v>
      </c>
      <c r="T150" s="20">
        <f t="shared" si="27"/>
        <v>-900</v>
      </c>
      <c r="U150" s="71">
        <f t="shared" si="28"/>
        <v>0</v>
      </c>
    </row>
    <row r="151" spans="1:21" ht="12.75" hidden="1" customHeight="1" x14ac:dyDescent="0.25">
      <c r="A151" s="64" t="s">
        <v>231</v>
      </c>
      <c r="B151" s="69" t="s">
        <v>184</v>
      </c>
      <c r="C151" s="21">
        <v>1500</v>
      </c>
      <c r="D151" s="20"/>
      <c r="E151" s="75">
        <f t="shared" si="25"/>
        <v>1500</v>
      </c>
      <c r="F151" s="20"/>
      <c r="G151" s="20"/>
      <c r="H151" s="20">
        <v>0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>
        <f t="shared" si="26"/>
        <v>0</v>
      </c>
      <c r="T151" s="20">
        <f t="shared" si="27"/>
        <v>-1500</v>
      </c>
      <c r="U151" s="71">
        <f t="shared" si="28"/>
        <v>0</v>
      </c>
    </row>
    <row r="152" spans="1:21" ht="12.75" hidden="1" customHeight="1" x14ac:dyDescent="0.25">
      <c r="A152" s="61" t="s">
        <v>232</v>
      </c>
      <c r="B152" s="8" t="s">
        <v>185</v>
      </c>
      <c r="C152" s="21">
        <v>10000</v>
      </c>
      <c r="D152" s="20"/>
      <c r="E152" s="75">
        <f t="shared" si="25"/>
        <v>10000</v>
      </c>
      <c r="F152" s="20"/>
      <c r="G152" s="20"/>
      <c r="H152" s="20">
        <v>0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>
        <f t="shared" si="26"/>
        <v>0</v>
      </c>
      <c r="T152" s="20">
        <f t="shared" si="27"/>
        <v>-10000</v>
      </c>
      <c r="U152" s="71">
        <f t="shared" si="28"/>
        <v>0</v>
      </c>
    </row>
    <row r="153" spans="1:21" ht="12.75" hidden="1" customHeight="1" x14ac:dyDescent="0.25">
      <c r="A153" s="61" t="s">
        <v>233</v>
      </c>
      <c r="B153" s="8" t="s">
        <v>11</v>
      </c>
      <c r="C153" s="21">
        <v>2500</v>
      </c>
      <c r="D153" s="81"/>
      <c r="E153" s="75">
        <f t="shared" si="25"/>
        <v>2500</v>
      </c>
      <c r="F153" s="20"/>
      <c r="G153" s="20">
        <v>37.44</v>
      </c>
      <c r="H153" s="20">
        <v>0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>
        <f t="shared" si="26"/>
        <v>37.44</v>
      </c>
      <c r="T153" s="20">
        <f t="shared" si="27"/>
        <v>-2462.56</v>
      </c>
      <c r="U153" s="71">
        <f t="shared" si="28"/>
        <v>1.4976E-2</v>
      </c>
    </row>
    <row r="154" spans="1:21" s="14" customFormat="1" ht="12.75" hidden="1" customHeight="1" x14ac:dyDescent="0.3">
      <c r="A154" s="59"/>
      <c r="B154" s="19" t="s">
        <v>15</v>
      </c>
      <c r="C154" s="25">
        <f t="shared" ref="C154:T154" si="29">SUM(C144:C153)</f>
        <v>81100</v>
      </c>
      <c r="D154" s="25">
        <f t="shared" si="29"/>
        <v>0</v>
      </c>
      <c r="E154" s="25">
        <f t="shared" si="29"/>
        <v>81100</v>
      </c>
      <c r="F154" s="25">
        <f t="shared" si="29"/>
        <v>4539.22</v>
      </c>
      <c r="G154" s="25">
        <f t="shared" si="29"/>
        <v>5848.75</v>
      </c>
      <c r="H154" s="25">
        <f t="shared" si="29"/>
        <v>6473.8899999999994</v>
      </c>
      <c r="I154" s="25">
        <f t="shared" si="29"/>
        <v>0</v>
      </c>
      <c r="J154" s="25">
        <f t="shared" si="29"/>
        <v>0</v>
      </c>
      <c r="K154" s="25">
        <f t="shared" si="29"/>
        <v>0</v>
      </c>
      <c r="L154" s="25">
        <f t="shared" si="29"/>
        <v>0</v>
      </c>
      <c r="M154" s="25">
        <f t="shared" si="29"/>
        <v>0</v>
      </c>
      <c r="N154" s="25">
        <f t="shared" si="29"/>
        <v>0</v>
      </c>
      <c r="O154" s="25">
        <f t="shared" si="29"/>
        <v>0</v>
      </c>
      <c r="P154" s="25">
        <f t="shared" si="29"/>
        <v>0</v>
      </c>
      <c r="Q154" s="25">
        <f t="shared" si="29"/>
        <v>0</v>
      </c>
      <c r="R154" s="25">
        <f t="shared" si="29"/>
        <v>0</v>
      </c>
      <c r="S154" s="25">
        <f t="shared" si="29"/>
        <v>16861.859999999997</v>
      </c>
      <c r="T154" s="25">
        <f t="shared" si="29"/>
        <v>-64238.14</v>
      </c>
      <c r="U154" s="89">
        <f t="shared" si="28"/>
        <v>0.2079144266337854</v>
      </c>
    </row>
    <row r="155" spans="1:21" ht="12.75" hidden="1" customHeight="1" x14ac:dyDescent="0.25">
      <c r="B155" s="9" t="s">
        <v>462</v>
      </c>
      <c r="C155" s="20"/>
      <c r="D155" s="20"/>
      <c r="E155" s="20">
        <f>SUM(C155:D155)</f>
        <v>0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>
        <f t="shared" ref="S155" si="30">SUM(F155:Q155)</f>
        <v>0</v>
      </c>
      <c r="T155" s="20">
        <f t="shared" ref="T155" si="31">SUM(S155-E155)</f>
        <v>0</v>
      </c>
      <c r="U155" s="71"/>
    </row>
    <row r="156" spans="1:21" s="14" customFormat="1" ht="12.75" hidden="1" customHeight="1" x14ac:dyDescent="0.3">
      <c r="A156" s="59"/>
      <c r="B156" s="19" t="s">
        <v>114</v>
      </c>
      <c r="C156" s="25">
        <f>SUM(C154:C155)</f>
        <v>81100</v>
      </c>
      <c r="D156" s="25">
        <f>SUM(D154:D155)</f>
        <v>0</v>
      </c>
      <c r="E156" s="25">
        <f>SUM(E154:E155)</f>
        <v>81100</v>
      </c>
      <c r="F156" s="25">
        <f>SUM(F154:F155)</f>
        <v>4539.22</v>
      </c>
      <c r="G156" s="25">
        <f t="shared" ref="G156:R156" si="32">SUM(G154:G155)</f>
        <v>5848.75</v>
      </c>
      <c r="H156" s="25">
        <f t="shared" si="32"/>
        <v>6473.8899999999994</v>
      </c>
      <c r="I156" s="25">
        <f t="shared" si="32"/>
        <v>0</v>
      </c>
      <c r="J156" s="25">
        <f t="shared" si="32"/>
        <v>0</v>
      </c>
      <c r="K156" s="25">
        <f t="shared" si="32"/>
        <v>0</v>
      </c>
      <c r="L156" s="25">
        <f t="shared" si="32"/>
        <v>0</v>
      </c>
      <c r="M156" s="25">
        <f t="shared" si="32"/>
        <v>0</v>
      </c>
      <c r="N156" s="25">
        <f t="shared" si="32"/>
        <v>0</v>
      </c>
      <c r="O156" s="25">
        <f t="shared" si="32"/>
        <v>0</v>
      </c>
      <c r="P156" s="25">
        <f t="shared" si="32"/>
        <v>0</v>
      </c>
      <c r="Q156" s="25">
        <f t="shared" si="32"/>
        <v>0</v>
      </c>
      <c r="R156" s="25">
        <f t="shared" si="32"/>
        <v>0</v>
      </c>
      <c r="S156" s="25">
        <f>SUM(S154:S155)</f>
        <v>16861.859999999997</v>
      </c>
      <c r="T156" s="25">
        <f>SUM(T154:T155)</f>
        <v>-64238.14</v>
      </c>
      <c r="U156" s="89"/>
    </row>
    <row r="157" spans="1:21" ht="12.75" hidden="1" customHeight="1" x14ac:dyDescent="0.3">
      <c r="B157" s="3"/>
      <c r="C157" s="26"/>
      <c r="D157" s="26"/>
      <c r="E157" s="29" t="s">
        <v>549</v>
      </c>
      <c r="F157" s="98">
        <v>7209.8099999999995</v>
      </c>
      <c r="G157" s="98">
        <v>5299.62</v>
      </c>
      <c r="H157" s="98">
        <v>5436.79</v>
      </c>
      <c r="I157" s="98">
        <v>4403.21</v>
      </c>
      <c r="J157" s="98">
        <v>4801.6200000000008</v>
      </c>
      <c r="K157" s="98">
        <v>5166.45</v>
      </c>
      <c r="L157" s="98">
        <v>5328.7300000000005</v>
      </c>
      <c r="M157" s="98">
        <v>14344.95</v>
      </c>
      <c r="N157" s="98">
        <v>8911.9700000000012</v>
      </c>
      <c r="O157" s="98">
        <v>5616.5600000000013</v>
      </c>
      <c r="P157" s="98">
        <v>4512.97</v>
      </c>
      <c r="Q157" s="98">
        <v>9459.4399999999987</v>
      </c>
      <c r="R157" s="26"/>
      <c r="S157" s="100">
        <f>SUM(F157:G157)</f>
        <v>12509.43</v>
      </c>
      <c r="T157" s="26"/>
      <c r="U157" s="90"/>
    </row>
    <row r="158" spans="1:21" ht="12.75" hidden="1" customHeight="1" x14ac:dyDescent="0.25">
      <c r="C158" s="10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1" s="14" customFormat="1" ht="12.75" hidden="1" customHeight="1" x14ac:dyDescent="0.3">
      <c r="A159" s="59"/>
      <c r="C159" s="6">
        <v>2025</v>
      </c>
      <c r="D159" s="79" t="s">
        <v>70</v>
      </c>
      <c r="E159" s="36" t="s">
        <v>60</v>
      </c>
      <c r="F159" s="44" t="s">
        <v>62</v>
      </c>
      <c r="G159" s="36" t="s">
        <v>96</v>
      </c>
      <c r="H159" s="36" t="s">
        <v>97</v>
      </c>
      <c r="I159" s="36" t="s">
        <v>98</v>
      </c>
      <c r="J159" s="36" t="s">
        <v>100</v>
      </c>
      <c r="K159" s="36" t="s">
        <v>101</v>
      </c>
      <c r="L159" s="36" t="s">
        <v>102</v>
      </c>
      <c r="M159" s="36" t="s">
        <v>103</v>
      </c>
      <c r="N159" s="36" t="s">
        <v>104</v>
      </c>
      <c r="O159" s="36" t="s">
        <v>105</v>
      </c>
      <c r="P159" s="36" t="s">
        <v>106</v>
      </c>
      <c r="Q159" s="36" t="s">
        <v>107</v>
      </c>
      <c r="R159" s="44" t="s">
        <v>449</v>
      </c>
      <c r="S159" s="44" t="s">
        <v>58</v>
      </c>
      <c r="T159" s="44" t="s">
        <v>64</v>
      </c>
      <c r="U159" s="112" t="s">
        <v>66</v>
      </c>
    </row>
    <row r="160" spans="1:21" s="14" customFormat="1" ht="12.75" hidden="1" customHeight="1" x14ac:dyDescent="0.3">
      <c r="A160" s="60" t="s">
        <v>162</v>
      </c>
      <c r="B160" s="11" t="s">
        <v>24</v>
      </c>
      <c r="C160" s="7" t="s">
        <v>57</v>
      </c>
      <c r="D160" s="80" t="s">
        <v>59</v>
      </c>
      <c r="E160" s="37" t="s">
        <v>61</v>
      </c>
      <c r="F160" s="45" t="s">
        <v>63</v>
      </c>
      <c r="G160" s="37" t="s">
        <v>63</v>
      </c>
      <c r="H160" s="37" t="s">
        <v>63</v>
      </c>
      <c r="I160" s="37" t="s">
        <v>63</v>
      </c>
      <c r="J160" s="37" t="s">
        <v>63</v>
      </c>
      <c r="K160" s="37" t="s">
        <v>63</v>
      </c>
      <c r="L160" s="37" t="s">
        <v>63</v>
      </c>
      <c r="M160" s="37" t="s">
        <v>63</v>
      </c>
      <c r="N160" s="37" t="s">
        <v>63</v>
      </c>
      <c r="O160" s="37" t="s">
        <v>63</v>
      </c>
      <c r="P160" s="37" t="s">
        <v>63</v>
      </c>
      <c r="Q160" s="38" t="s">
        <v>63</v>
      </c>
      <c r="R160" s="45" t="s">
        <v>450</v>
      </c>
      <c r="S160" s="45" t="s">
        <v>15</v>
      </c>
      <c r="T160" s="45" t="s">
        <v>65</v>
      </c>
      <c r="U160" s="113" t="s">
        <v>67</v>
      </c>
    </row>
    <row r="161" spans="1:21" ht="12.75" hidden="1" customHeight="1" x14ac:dyDescent="0.25">
      <c r="A161" s="61" t="s">
        <v>136</v>
      </c>
      <c r="B161" s="8" t="s">
        <v>148</v>
      </c>
      <c r="C161" s="46">
        <v>8500</v>
      </c>
      <c r="D161" s="24"/>
      <c r="E161" s="75">
        <f t="shared" ref="E161:E162" si="33">SUM(C161:D161)</f>
        <v>8500</v>
      </c>
      <c r="F161" s="24"/>
      <c r="G161" s="24">
        <v>285</v>
      </c>
      <c r="H161" s="24">
        <v>0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0">
        <f t="shared" ref="S161:S162" si="34">SUM(F161:R161)</f>
        <v>285</v>
      </c>
      <c r="T161" s="20">
        <f t="shared" ref="T161:T162" si="35">SUM(S161-E161)</f>
        <v>-8215</v>
      </c>
      <c r="U161" s="71">
        <f t="shared" ref="U161:U163" si="36">S161/E161</f>
        <v>3.3529411764705884E-2</v>
      </c>
    </row>
    <row r="162" spans="1:21" ht="12.75" hidden="1" customHeight="1" x14ac:dyDescent="0.25">
      <c r="A162" s="61" t="s">
        <v>213</v>
      </c>
      <c r="B162" s="8" t="s">
        <v>26</v>
      </c>
      <c r="C162" s="47">
        <v>2500</v>
      </c>
      <c r="D162" s="24"/>
      <c r="E162" s="75">
        <f t="shared" si="33"/>
        <v>2500</v>
      </c>
      <c r="F162" s="24">
        <v>1155</v>
      </c>
      <c r="G162" s="24">
        <v>318</v>
      </c>
      <c r="H162" s="24">
        <v>120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0">
        <f t="shared" si="34"/>
        <v>1593</v>
      </c>
      <c r="T162" s="20">
        <f t="shared" si="35"/>
        <v>-907</v>
      </c>
      <c r="U162" s="71">
        <f t="shared" si="36"/>
        <v>0.63719999999999999</v>
      </c>
    </row>
    <row r="163" spans="1:21" s="14" customFormat="1" ht="12.75" hidden="1" customHeight="1" x14ac:dyDescent="0.3">
      <c r="A163" s="59"/>
      <c r="B163" s="19" t="s">
        <v>36</v>
      </c>
      <c r="C163" s="25">
        <f t="shared" ref="C163:T163" si="37">SUM(C161:C162)</f>
        <v>11000</v>
      </c>
      <c r="D163" s="25">
        <f t="shared" si="37"/>
        <v>0</v>
      </c>
      <c r="E163" s="25">
        <f t="shared" si="37"/>
        <v>11000</v>
      </c>
      <c r="F163" s="25">
        <f t="shared" si="37"/>
        <v>1155</v>
      </c>
      <c r="G163" s="25">
        <f t="shared" si="37"/>
        <v>603</v>
      </c>
      <c r="H163" s="25">
        <f t="shared" si="37"/>
        <v>120</v>
      </c>
      <c r="I163" s="25">
        <f t="shared" si="37"/>
        <v>0</v>
      </c>
      <c r="J163" s="25">
        <f t="shared" si="37"/>
        <v>0</v>
      </c>
      <c r="K163" s="25">
        <f t="shared" si="37"/>
        <v>0</v>
      </c>
      <c r="L163" s="25">
        <f t="shared" si="37"/>
        <v>0</v>
      </c>
      <c r="M163" s="25">
        <f t="shared" si="37"/>
        <v>0</v>
      </c>
      <c r="N163" s="25">
        <f t="shared" si="37"/>
        <v>0</v>
      </c>
      <c r="O163" s="25">
        <f t="shared" si="37"/>
        <v>0</v>
      </c>
      <c r="P163" s="25">
        <f t="shared" si="37"/>
        <v>0</v>
      </c>
      <c r="Q163" s="25">
        <f t="shared" si="37"/>
        <v>0</v>
      </c>
      <c r="R163" s="25">
        <f t="shared" si="37"/>
        <v>0</v>
      </c>
      <c r="S163" s="25">
        <f t="shared" si="37"/>
        <v>1878</v>
      </c>
      <c r="T163" s="25">
        <f t="shared" si="37"/>
        <v>-9122</v>
      </c>
      <c r="U163" s="89">
        <f t="shared" si="36"/>
        <v>0.17072727272727273</v>
      </c>
    </row>
    <row r="164" spans="1:21" ht="12.75" hidden="1" customHeight="1" x14ac:dyDescent="0.25">
      <c r="B164" s="9"/>
      <c r="C164" s="20"/>
      <c r="D164" s="20"/>
      <c r="E164" s="20">
        <f>SUM(C164:D164)</f>
        <v>0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>
        <f t="shared" ref="S164" si="38">SUM(F164:Q164)</f>
        <v>0</v>
      </c>
      <c r="T164" s="20">
        <f t="shared" ref="T164" si="39">SUM(S164-E164)</f>
        <v>0</v>
      </c>
      <c r="U164" s="71"/>
    </row>
    <row r="165" spans="1:21" s="14" customFormat="1" ht="12.75" hidden="1" customHeight="1" x14ac:dyDescent="0.3">
      <c r="A165" s="59"/>
      <c r="B165" s="19" t="s">
        <v>82</v>
      </c>
      <c r="C165" s="25">
        <f t="shared" ref="C165:T165" si="40">SUM(C163:C164)</f>
        <v>11000</v>
      </c>
      <c r="D165" s="25">
        <f t="shared" si="40"/>
        <v>0</v>
      </c>
      <c r="E165" s="25">
        <f t="shared" si="40"/>
        <v>11000</v>
      </c>
      <c r="F165" s="25">
        <f t="shared" si="40"/>
        <v>1155</v>
      </c>
      <c r="G165" s="25">
        <f t="shared" si="40"/>
        <v>603</v>
      </c>
      <c r="H165" s="25">
        <f t="shared" si="40"/>
        <v>120</v>
      </c>
      <c r="I165" s="25">
        <f t="shared" si="40"/>
        <v>0</v>
      </c>
      <c r="J165" s="25">
        <f t="shared" si="40"/>
        <v>0</v>
      </c>
      <c r="K165" s="25">
        <f t="shared" si="40"/>
        <v>0</v>
      </c>
      <c r="L165" s="25">
        <f t="shared" si="40"/>
        <v>0</v>
      </c>
      <c r="M165" s="25">
        <f t="shared" si="40"/>
        <v>0</v>
      </c>
      <c r="N165" s="25">
        <f t="shared" si="40"/>
        <v>0</v>
      </c>
      <c r="O165" s="25">
        <f t="shared" si="40"/>
        <v>0</v>
      </c>
      <c r="P165" s="25">
        <f t="shared" si="40"/>
        <v>0</v>
      </c>
      <c r="Q165" s="25">
        <f t="shared" si="40"/>
        <v>0</v>
      </c>
      <c r="R165" s="25">
        <f t="shared" si="40"/>
        <v>0</v>
      </c>
      <c r="S165" s="25">
        <f t="shared" si="40"/>
        <v>1878</v>
      </c>
      <c r="T165" s="25">
        <f t="shared" si="40"/>
        <v>-9122</v>
      </c>
      <c r="U165" s="89">
        <f t="shared" ref="U165" si="41">S165/E165</f>
        <v>0.17072727272727273</v>
      </c>
    </row>
    <row r="166" spans="1:21" ht="12.75" hidden="1" customHeight="1" x14ac:dyDescent="0.3">
      <c r="B166" s="3"/>
      <c r="C166" s="33"/>
      <c r="D166" s="33"/>
      <c r="E166" s="98" t="s">
        <v>549</v>
      </c>
      <c r="F166" s="100">
        <v>1260</v>
      </c>
      <c r="G166" s="100">
        <v>546</v>
      </c>
      <c r="H166" s="100">
        <v>2943</v>
      </c>
      <c r="I166" s="100">
        <v>-177</v>
      </c>
      <c r="J166" s="100">
        <v>42</v>
      </c>
      <c r="K166" s="100">
        <v>-84</v>
      </c>
      <c r="L166" s="100">
        <v>0</v>
      </c>
      <c r="M166" s="100">
        <v>0</v>
      </c>
      <c r="N166" s="100">
        <v>0</v>
      </c>
      <c r="O166" s="100">
        <v>350</v>
      </c>
      <c r="P166" s="100">
        <v>797</v>
      </c>
      <c r="Q166" s="100">
        <v>1715</v>
      </c>
      <c r="R166" s="100"/>
      <c r="S166" s="100">
        <f>SUM(F166:G166)</f>
        <v>1806</v>
      </c>
      <c r="T166" s="33"/>
      <c r="U166" s="91"/>
    </row>
    <row r="167" spans="1:21" ht="12.75" hidden="1" customHeight="1" x14ac:dyDescent="0.25">
      <c r="B167" s="3"/>
      <c r="C167" s="10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3"/>
    </row>
    <row r="168" spans="1:21" ht="12.75" hidden="1" customHeight="1" x14ac:dyDescent="0.3">
      <c r="A168" s="60" t="s">
        <v>162</v>
      </c>
      <c r="B168" s="12" t="s">
        <v>27</v>
      </c>
      <c r="D168" s="82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114"/>
    </row>
    <row r="169" spans="1:21" ht="12.75" hidden="1" customHeight="1" x14ac:dyDescent="0.3">
      <c r="A169" s="61" t="s">
        <v>473</v>
      </c>
      <c r="B169" s="8" t="s">
        <v>6</v>
      </c>
      <c r="C169" s="46">
        <v>500</v>
      </c>
      <c r="D169" s="20"/>
      <c r="E169" s="75">
        <f t="shared" ref="E169:E171" si="42">SUM(C169:D169)</f>
        <v>500</v>
      </c>
      <c r="F169" s="20">
        <v>18</v>
      </c>
      <c r="G169" s="20"/>
      <c r="H169" s="20">
        <v>0</v>
      </c>
      <c r="I169" s="20"/>
      <c r="J169" s="20"/>
      <c r="K169" s="20"/>
      <c r="L169" s="20"/>
      <c r="M169" s="20"/>
      <c r="N169" s="20"/>
      <c r="O169" s="25"/>
      <c r="P169" s="20"/>
      <c r="Q169" s="20"/>
      <c r="R169" s="20"/>
      <c r="S169" s="20">
        <f t="shared" ref="S169:S171" si="43">SUM(F169:R169)</f>
        <v>18</v>
      </c>
      <c r="T169" s="20">
        <f t="shared" ref="T169:T171" si="44">SUM(S169-E169)</f>
        <v>-482</v>
      </c>
      <c r="U169" s="71">
        <f t="shared" ref="U169:U172" si="45">S169/E169</f>
        <v>3.5999999999999997E-2</v>
      </c>
    </row>
    <row r="170" spans="1:21" ht="12.75" hidden="1" customHeight="1" x14ac:dyDescent="0.25">
      <c r="A170" s="61" t="s">
        <v>222</v>
      </c>
      <c r="B170" s="18" t="s">
        <v>26</v>
      </c>
      <c r="C170" s="46">
        <v>2500</v>
      </c>
      <c r="D170" s="20"/>
      <c r="E170" s="75">
        <f t="shared" si="42"/>
        <v>2500</v>
      </c>
      <c r="F170" s="20">
        <v>205.73</v>
      </c>
      <c r="G170" s="20">
        <v>262.24</v>
      </c>
      <c r="H170" s="20">
        <v>0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>
        <f t="shared" si="43"/>
        <v>467.97</v>
      </c>
      <c r="T170" s="20">
        <f t="shared" si="44"/>
        <v>-2032.03</v>
      </c>
      <c r="U170" s="71">
        <f t="shared" si="45"/>
        <v>0.18718800000000002</v>
      </c>
    </row>
    <row r="171" spans="1:21" ht="12.75" hidden="1" customHeight="1" x14ac:dyDescent="0.25">
      <c r="A171" s="63" t="s">
        <v>223</v>
      </c>
      <c r="B171" s="8" t="s">
        <v>25</v>
      </c>
      <c r="C171" s="21">
        <v>8000</v>
      </c>
      <c r="D171" s="20"/>
      <c r="E171" s="75">
        <f t="shared" si="42"/>
        <v>8000</v>
      </c>
      <c r="F171" s="20">
        <v>1692.42</v>
      </c>
      <c r="G171" s="20">
        <v>15.54</v>
      </c>
      <c r="H171" s="20">
        <v>0</v>
      </c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>
        <f t="shared" si="43"/>
        <v>1707.96</v>
      </c>
      <c r="T171" s="20">
        <f t="shared" si="44"/>
        <v>-6292.04</v>
      </c>
      <c r="U171" s="71">
        <f t="shared" si="45"/>
        <v>0.21349500000000002</v>
      </c>
    </row>
    <row r="172" spans="1:21" s="14" customFormat="1" ht="12.75" hidden="1" customHeight="1" x14ac:dyDescent="0.3">
      <c r="A172" s="59"/>
      <c r="B172" s="19" t="s">
        <v>15</v>
      </c>
      <c r="C172" s="25">
        <f>SUM(C169:C171)</f>
        <v>11000</v>
      </c>
      <c r="D172" s="20">
        <f>SUM(D170:D171)</f>
        <v>0</v>
      </c>
      <c r="E172" s="25">
        <f t="shared" ref="E172:S172" si="46">SUM(E169:E171)</f>
        <v>11000</v>
      </c>
      <c r="F172" s="25">
        <f t="shared" si="46"/>
        <v>1916.15</v>
      </c>
      <c r="G172" s="25">
        <f t="shared" si="46"/>
        <v>277.78000000000003</v>
      </c>
      <c r="H172" s="25">
        <f t="shared" si="46"/>
        <v>0</v>
      </c>
      <c r="I172" s="25">
        <f t="shared" si="46"/>
        <v>0</v>
      </c>
      <c r="J172" s="25">
        <f t="shared" si="46"/>
        <v>0</v>
      </c>
      <c r="K172" s="25">
        <f t="shared" si="46"/>
        <v>0</v>
      </c>
      <c r="L172" s="25">
        <f t="shared" si="46"/>
        <v>0</v>
      </c>
      <c r="M172" s="25">
        <f t="shared" si="46"/>
        <v>0</v>
      </c>
      <c r="N172" s="25">
        <f t="shared" si="46"/>
        <v>0</v>
      </c>
      <c r="O172" s="25">
        <f t="shared" si="46"/>
        <v>0</v>
      </c>
      <c r="P172" s="25">
        <f t="shared" si="46"/>
        <v>0</v>
      </c>
      <c r="Q172" s="25">
        <f t="shared" si="46"/>
        <v>0</v>
      </c>
      <c r="R172" s="25">
        <f t="shared" si="46"/>
        <v>0</v>
      </c>
      <c r="S172" s="25">
        <f t="shared" si="46"/>
        <v>2193.9300000000003</v>
      </c>
      <c r="T172" s="25">
        <f>SUM(T170:T171)</f>
        <v>-8324.07</v>
      </c>
      <c r="U172" s="89">
        <f t="shared" si="45"/>
        <v>0.19944818181818186</v>
      </c>
    </row>
    <row r="173" spans="1:21" s="14" customFormat="1" ht="12.75" hidden="1" customHeight="1" x14ac:dyDescent="0.3">
      <c r="A173" s="59"/>
      <c r="B173" s="15"/>
      <c r="C173" s="33"/>
      <c r="D173" s="33"/>
      <c r="E173" s="98" t="s">
        <v>549</v>
      </c>
      <c r="F173" s="100">
        <v>662.99</v>
      </c>
      <c r="G173" s="100">
        <v>2029.44</v>
      </c>
      <c r="H173" s="100">
        <v>2944.05</v>
      </c>
      <c r="I173" s="100">
        <v>1263.56</v>
      </c>
      <c r="J173" s="100">
        <v>586.39</v>
      </c>
      <c r="K173" s="100">
        <v>119.34</v>
      </c>
      <c r="L173" s="100">
        <v>263.92</v>
      </c>
      <c r="M173" s="100">
        <v>-2577.67</v>
      </c>
      <c r="N173" s="100">
        <v>172.8</v>
      </c>
      <c r="O173" s="100">
        <v>195.15</v>
      </c>
      <c r="P173" s="100">
        <v>86.52</v>
      </c>
      <c r="Q173" s="100">
        <v>1085.6600000000001</v>
      </c>
      <c r="R173" s="100"/>
      <c r="S173" s="100">
        <f>SUM(F173:G173)</f>
        <v>2692.4300000000003</v>
      </c>
      <c r="T173" s="33"/>
      <c r="U173" s="91"/>
    </row>
    <row r="174" spans="1:21" s="14" customFormat="1" ht="12.75" hidden="1" customHeight="1" x14ac:dyDescent="0.3">
      <c r="A174" s="59"/>
      <c r="B174" s="15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91"/>
    </row>
    <row r="175" spans="1:21" ht="12.75" hidden="1" customHeight="1" x14ac:dyDescent="0.25"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1" s="14" customFormat="1" ht="12.75" hidden="1" customHeight="1" x14ac:dyDescent="0.3">
      <c r="A176" s="59"/>
      <c r="C176" s="6">
        <v>2025</v>
      </c>
      <c r="D176" s="77" t="s">
        <v>70</v>
      </c>
      <c r="E176" s="44" t="s">
        <v>60</v>
      </c>
      <c r="F176" s="36" t="s">
        <v>62</v>
      </c>
      <c r="G176" s="36" t="s">
        <v>96</v>
      </c>
      <c r="H176" s="36" t="s">
        <v>97</v>
      </c>
      <c r="I176" s="36" t="s">
        <v>98</v>
      </c>
      <c r="J176" s="36" t="s">
        <v>100</v>
      </c>
      <c r="K176" s="36" t="s">
        <v>101</v>
      </c>
      <c r="L176" s="36" t="s">
        <v>102</v>
      </c>
      <c r="M176" s="36" t="s">
        <v>103</v>
      </c>
      <c r="N176" s="36" t="s">
        <v>104</v>
      </c>
      <c r="O176" s="36" t="s">
        <v>105</v>
      </c>
      <c r="P176" s="36" t="s">
        <v>106</v>
      </c>
      <c r="Q176" s="36" t="s">
        <v>107</v>
      </c>
      <c r="R176" s="44" t="s">
        <v>449</v>
      </c>
      <c r="S176" s="36" t="s">
        <v>58</v>
      </c>
      <c r="T176" s="44" t="s">
        <v>64</v>
      </c>
      <c r="U176" s="112" t="s">
        <v>66</v>
      </c>
    </row>
    <row r="177" spans="1:21" s="14" customFormat="1" ht="12.75" hidden="1" customHeight="1" x14ac:dyDescent="0.3">
      <c r="A177" s="60" t="s">
        <v>143</v>
      </c>
      <c r="B177" s="12" t="s">
        <v>28</v>
      </c>
      <c r="C177" s="7" t="s">
        <v>57</v>
      </c>
      <c r="D177" s="78" t="s">
        <v>59</v>
      </c>
      <c r="E177" s="45" t="s">
        <v>61</v>
      </c>
      <c r="F177" s="37" t="s">
        <v>63</v>
      </c>
      <c r="G177" s="37" t="s">
        <v>63</v>
      </c>
      <c r="H177" s="37" t="s">
        <v>63</v>
      </c>
      <c r="I177" s="37" t="s">
        <v>63</v>
      </c>
      <c r="J177" s="37" t="s">
        <v>63</v>
      </c>
      <c r="K177" s="37" t="s">
        <v>63</v>
      </c>
      <c r="L177" s="37" t="s">
        <v>63</v>
      </c>
      <c r="M177" s="37" t="s">
        <v>63</v>
      </c>
      <c r="N177" s="37" t="s">
        <v>63</v>
      </c>
      <c r="O177" s="37" t="s">
        <v>63</v>
      </c>
      <c r="P177" s="37" t="s">
        <v>63</v>
      </c>
      <c r="Q177" s="37" t="s">
        <v>63</v>
      </c>
      <c r="R177" s="45" t="s">
        <v>450</v>
      </c>
      <c r="S177" s="37" t="s">
        <v>15</v>
      </c>
      <c r="T177" s="45" t="s">
        <v>65</v>
      </c>
      <c r="U177" s="113" t="s">
        <v>67</v>
      </c>
    </row>
    <row r="178" spans="1:21" s="14" customFormat="1" ht="12.75" hidden="1" customHeight="1" x14ac:dyDescent="0.3">
      <c r="A178" s="61" t="s">
        <v>196</v>
      </c>
      <c r="B178" s="8" t="s">
        <v>140</v>
      </c>
      <c r="C178" s="20">
        <v>5000</v>
      </c>
      <c r="D178" s="20"/>
      <c r="E178" s="75">
        <f t="shared" ref="E178:E179" si="47">SUM(C178:D178)</f>
        <v>5000</v>
      </c>
      <c r="F178" s="20">
        <v>1020</v>
      </c>
      <c r="G178" s="20">
        <v>1173</v>
      </c>
      <c r="H178" s="20">
        <v>1398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>
        <f>SUM(F178:R178)</f>
        <v>3591</v>
      </c>
      <c r="T178" s="20">
        <f t="shared" ref="T178" si="48">SUM(S178-E178)</f>
        <v>-1409</v>
      </c>
      <c r="U178" s="71">
        <f t="shared" ref="U178" si="49">S178/E178</f>
        <v>0.71819999999999995</v>
      </c>
    </row>
    <row r="179" spans="1:21" s="14" customFormat="1" ht="12.75" hidden="1" customHeight="1" x14ac:dyDescent="0.3">
      <c r="A179" s="61" t="s">
        <v>493</v>
      </c>
      <c r="B179" s="8" t="s">
        <v>495</v>
      </c>
      <c r="C179" s="20">
        <v>2500</v>
      </c>
      <c r="D179" s="20"/>
      <c r="E179" s="75">
        <f t="shared" si="47"/>
        <v>2500</v>
      </c>
      <c r="F179" s="20">
        <v>244</v>
      </c>
      <c r="G179" s="20">
        <v>224</v>
      </c>
      <c r="H179" s="20">
        <v>358</v>
      </c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>
        <f>SUM(F179:R179)</f>
        <v>826</v>
      </c>
      <c r="T179" s="43"/>
      <c r="U179" s="115"/>
    </row>
    <row r="180" spans="1:21" ht="12.75" hidden="1" customHeight="1" x14ac:dyDescent="0.25">
      <c r="A180" s="61"/>
      <c r="B180" s="8"/>
      <c r="C180" s="20"/>
      <c r="D180" s="20"/>
      <c r="E180" s="75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71"/>
    </row>
    <row r="181" spans="1:21" s="14" customFormat="1" ht="12.75" hidden="1" customHeight="1" x14ac:dyDescent="0.3">
      <c r="A181" s="59"/>
      <c r="B181" s="19" t="s">
        <v>36</v>
      </c>
      <c r="C181" s="25">
        <f>SUM(C178:C180)</f>
        <v>7500</v>
      </c>
      <c r="D181" s="25">
        <f>D180</f>
        <v>0</v>
      </c>
      <c r="E181" s="25">
        <f>SUM(E178:E180)</f>
        <v>7500</v>
      </c>
      <c r="F181" s="25">
        <f>SUM(F178:F180)</f>
        <v>1264</v>
      </c>
      <c r="G181" s="25">
        <f t="shared" ref="G181:S181" si="50">SUM(G178:G180)</f>
        <v>1397</v>
      </c>
      <c r="H181" s="25">
        <f t="shared" si="50"/>
        <v>1756</v>
      </c>
      <c r="I181" s="25">
        <f t="shared" si="50"/>
        <v>0</v>
      </c>
      <c r="J181" s="25">
        <f t="shared" si="50"/>
        <v>0</v>
      </c>
      <c r="K181" s="25">
        <f t="shared" si="50"/>
        <v>0</v>
      </c>
      <c r="L181" s="25">
        <f t="shared" si="50"/>
        <v>0</v>
      </c>
      <c r="M181" s="25">
        <f t="shared" si="50"/>
        <v>0</v>
      </c>
      <c r="N181" s="25">
        <f t="shared" si="50"/>
        <v>0</v>
      </c>
      <c r="O181" s="25">
        <f t="shared" si="50"/>
        <v>0</v>
      </c>
      <c r="P181" s="25">
        <f t="shared" si="50"/>
        <v>0</v>
      </c>
      <c r="Q181" s="25">
        <f t="shared" si="50"/>
        <v>0</v>
      </c>
      <c r="R181" s="25">
        <f t="shared" si="50"/>
        <v>0</v>
      </c>
      <c r="S181" s="25">
        <f t="shared" si="50"/>
        <v>4417</v>
      </c>
      <c r="T181" s="25">
        <f>SUM(T180:T180)</f>
        <v>0</v>
      </c>
      <c r="U181" s="89"/>
    </row>
    <row r="182" spans="1:21" ht="12.75" hidden="1" customHeight="1" x14ac:dyDescent="0.25">
      <c r="B182" s="9"/>
      <c r="C182" s="20"/>
      <c r="D182" s="20"/>
      <c r="E182" s="20">
        <f>SUM(C182:D182)</f>
        <v>0</v>
      </c>
      <c r="F182" s="20">
        <v>0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>
        <f>SUM(F182:Q182)</f>
        <v>0</v>
      </c>
      <c r="T182" s="20">
        <f>SUM(S182-E182)</f>
        <v>0</v>
      </c>
      <c r="U182" s="71"/>
    </row>
    <row r="183" spans="1:21" s="14" customFormat="1" ht="12.75" hidden="1" customHeight="1" x14ac:dyDescent="0.3">
      <c r="A183" s="59"/>
      <c r="B183" s="19" t="s">
        <v>117</v>
      </c>
      <c r="C183" s="25">
        <f t="shared" ref="C183:Q183" si="51">SUM(C181:C182)</f>
        <v>7500</v>
      </c>
      <c r="D183" s="25">
        <f t="shared" si="51"/>
        <v>0</v>
      </c>
      <c r="E183" s="25">
        <f t="shared" si="51"/>
        <v>7500</v>
      </c>
      <c r="F183" s="25">
        <f t="shared" si="51"/>
        <v>1264</v>
      </c>
      <c r="G183" s="25">
        <f t="shared" si="51"/>
        <v>1397</v>
      </c>
      <c r="H183" s="25">
        <f t="shared" si="51"/>
        <v>1756</v>
      </c>
      <c r="I183" s="25">
        <f t="shared" si="51"/>
        <v>0</v>
      </c>
      <c r="J183" s="25">
        <f t="shared" si="51"/>
        <v>0</v>
      </c>
      <c r="K183" s="25">
        <f t="shared" si="51"/>
        <v>0</v>
      </c>
      <c r="L183" s="25">
        <f t="shared" si="51"/>
        <v>0</v>
      </c>
      <c r="M183" s="25">
        <f t="shared" si="51"/>
        <v>0</v>
      </c>
      <c r="N183" s="25">
        <f t="shared" si="51"/>
        <v>0</v>
      </c>
      <c r="O183" s="25">
        <f t="shared" si="51"/>
        <v>0</v>
      </c>
      <c r="P183" s="25">
        <f>SUM(P181:P182)</f>
        <v>0</v>
      </c>
      <c r="Q183" s="25">
        <f t="shared" si="51"/>
        <v>0</v>
      </c>
      <c r="R183" s="25">
        <f>SUM(R181:R182)</f>
        <v>0</v>
      </c>
      <c r="S183" s="25">
        <f>SUM(S181:S182)</f>
        <v>4417</v>
      </c>
      <c r="T183" s="25">
        <f>SUM(T181:T182)</f>
        <v>0</v>
      </c>
      <c r="U183" s="89"/>
    </row>
    <row r="184" spans="1:21" ht="12.75" hidden="1" customHeight="1" x14ac:dyDescent="0.3">
      <c r="B184" s="3"/>
      <c r="C184" s="34"/>
      <c r="D184" s="33"/>
      <c r="E184" s="98" t="s">
        <v>549</v>
      </c>
      <c r="F184" s="100">
        <v>1238</v>
      </c>
      <c r="G184" s="100">
        <v>1427</v>
      </c>
      <c r="H184" s="100">
        <v>1918</v>
      </c>
      <c r="I184" s="100">
        <v>952</v>
      </c>
      <c r="J184" s="100">
        <v>300</v>
      </c>
      <c r="K184" s="100">
        <v>629</v>
      </c>
      <c r="L184" s="100">
        <v>757</v>
      </c>
      <c r="M184" s="100">
        <v>204</v>
      </c>
      <c r="N184" s="100">
        <v>495</v>
      </c>
      <c r="O184" s="100">
        <v>1260</v>
      </c>
      <c r="P184" s="100">
        <v>1108</v>
      </c>
      <c r="Q184" s="100">
        <v>1831</v>
      </c>
      <c r="R184" s="100"/>
      <c r="S184" s="100">
        <f>SUM(F184:G184)</f>
        <v>2665</v>
      </c>
      <c r="T184" s="33"/>
      <c r="U184" s="91"/>
    </row>
    <row r="185" spans="1:21" ht="12.75" hidden="1" customHeight="1" x14ac:dyDescent="0.25">
      <c r="C185" s="13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93"/>
    </row>
    <row r="186" spans="1:21" ht="12.75" hidden="1" customHeight="1" x14ac:dyDescent="0.3">
      <c r="A186" s="60" t="s">
        <v>143</v>
      </c>
      <c r="B186" s="12" t="s">
        <v>29</v>
      </c>
      <c r="C186" s="49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1" ht="12.75" hidden="1" customHeight="1" x14ac:dyDescent="0.25">
      <c r="A187" s="61" t="s">
        <v>479</v>
      </c>
      <c r="B187" s="8" t="s">
        <v>480</v>
      </c>
      <c r="C187" s="21">
        <v>0</v>
      </c>
      <c r="D187" s="81"/>
      <c r="E187" s="20">
        <v>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>
        <f t="shared" ref="S187:S192" si="52">SUM(F187:R187)</f>
        <v>0</v>
      </c>
      <c r="T187" s="20">
        <f t="shared" ref="T187:T192" si="53">SUM(S187-E187)</f>
        <v>0</v>
      </c>
      <c r="U187" s="71"/>
    </row>
    <row r="188" spans="1:21" ht="12.75" hidden="1" customHeight="1" x14ac:dyDescent="0.25">
      <c r="A188" s="61" t="s">
        <v>224</v>
      </c>
      <c r="B188" s="8" t="s">
        <v>92</v>
      </c>
      <c r="C188" s="48">
        <v>500</v>
      </c>
      <c r="D188" s="83"/>
      <c r="E188" s="75">
        <f t="shared" ref="E188:E192" si="54">SUM(C188:D188)</f>
        <v>500</v>
      </c>
      <c r="F188" s="20"/>
      <c r="G188" s="20"/>
      <c r="H188" s="20">
        <v>0</v>
      </c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>
        <f t="shared" si="52"/>
        <v>0</v>
      </c>
      <c r="T188" s="20">
        <f t="shared" si="53"/>
        <v>-500</v>
      </c>
      <c r="U188" s="71">
        <f t="shared" ref="U188:U193" si="55">S188/E188</f>
        <v>0</v>
      </c>
    </row>
    <row r="189" spans="1:21" ht="12.75" hidden="1" customHeight="1" x14ac:dyDescent="0.25">
      <c r="A189" s="61" t="s">
        <v>494</v>
      </c>
      <c r="B189" s="8" t="s">
        <v>496</v>
      </c>
      <c r="C189" s="48">
        <v>1500</v>
      </c>
      <c r="D189" s="83"/>
      <c r="E189" s="75">
        <v>0</v>
      </c>
      <c r="F189" s="20"/>
      <c r="G189" s="20">
        <v>134</v>
      </c>
      <c r="H189" s="20">
        <v>67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>
        <f t="shared" si="52"/>
        <v>201</v>
      </c>
      <c r="T189" s="20">
        <f t="shared" si="53"/>
        <v>201</v>
      </c>
      <c r="U189" s="71">
        <v>0</v>
      </c>
    </row>
    <row r="190" spans="1:21" ht="12.75" hidden="1" customHeight="1" x14ac:dyDescent="0.25">
      <c r="A190" s="61" t="s">
        <v>225</v>
      </c>
      <c r="B190" s="18" t="s">
        <v>177</v>
      </c>
      <c r="C190" s="48">
        <v>3500</v>
      </c>
      <c r="D190" s="20"/>
      <c r="E190" s="75">
        <f t="shared" si="54"/>
        <v>3500</v>
      </c>
      <c r="F190" s="20"/>
      <c r="G190" s="20"/>
      <c r="H190" s="20">
        <v>0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>
        <f t="shared" si="52"/>
        <v>0</v>
      </c>
      <c r="T190" s="20">
        <f t="shared" si="53"/>
        <v>-3500</v>
      </c>
      <c r="U190" s="71">
        <f t="shared" si="55"/>
        <v>0</v>
      </c>
    </row>
    <row r="191" spans="1:21" ht="12.75" hidden="1" customHeight="1" x14ac:dyDescent="0.25">
      <c r="A191" s="63" t="s">
        <v>226</v>
      </c>
      <c r="B191" s="8" t="s">
        <v>183</v>
      </c>
      <c r="C191" s="20">
        <v>500</v>
      </c>
      <c r="D191" s="20"/>
      <c r="E191" s="75">
        <f t="shared" si="54"/>
        <v>500</v>
      </c>
      <c r="F191" s="20"/>
      <c r="G191" s="20"/>
      <c r="H191" s="20">
        <v>0</v>
      </c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>
        <f t="shared" si="52"/>
        <v>0</v>
      </c>
      <c r="T191" s="20">
        <f t="shared" si="53"/>
        <v>-500</v>
      </c>
      <c r="U191" s="71">
        <f t="shared" si="55"/>
        <v>0</v>
      </c>
    </row>
    <row r="192" spans="1:21" ht="12.75" hidden="1" customHeight="1" x14ac:dyDescent="0.25">
      <c r="A192" s="63" t="s">
        <v>133</v>
      </c>
      <c r="B192" s="8" t="s">
        <v>11</v>
      </c>
      <c r="C192" s="20">
        <v>1500</v>
      </c>
      <c r="D192" s="20"/>
      <c r="E192" s="75">
        <f t="shared" si="54"/>
        <v>1500</v>
      </c>
      <c r="F192" s="20"/>
      <c r="G192" s="20">
        <v>351.23</v>
      </c>
      <c r="H192" s="20">
        <v>65</v>
      </c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>
        <f t="shared" si="52"/>
        <v>416.23</v>
      </c>
      <c r="T192" s="20">
        <f t="shared" si="53"/>
        <v>-1083.77</v>
      </c>
      <c r="U192" s="71">
        <f t="shared" si="55"/>
        <v>0.27748666666666666</v>
      </c>
    </row>
    <row r="193" spans="1:21" s="14" customFormat="1" ht="12.75" hidden="1" customHeight="1" x14ac:dyDescent="0.3">
      <c r="A193" s="59"/>
      <c r="B193" s="19" t="s">
        <v>15</v>
      </c>
      <c r="C193" s="25">
        <f>SUM(C188:C192)</f>
        <v>7500</v>
      </c>
      <c r="D193" s="25">
        <f>SUM(D188:D192)</f>
        <v>0</v>
      </c>
      <c r="E193" s="101">
        <f>SUM(E188:E192)</f>
        <v>6000</v>
      </c>
      <c r="F193" s="101">
        <f>SUM(F187:F192)</f>
        <v>0</v>
      </c>
      <c r="G193" s="101">
        <f t="shared" ref="G193:R193" si="56">SUM(G188:G192)</f>
        <v>485.23</v>
      </c>
      <c r="H193" s="101">
        <f t="shared" si="56"/>
        <v>132</v>
      </c>
      <c r="I193" s="101">
        <f t="shared" si="56"/>
        <v>0</v>
      </c>
      <c r="J193" s="101">
        <f t="shared" si="56"/>
        <v>0</v>
      </c>
      <c r="K193" s="101">
        <f t="shared" si="56"/>
        <v>0</v>
      </c>
      <c r="L193" s="101">
        <f t="shared" si="56"/>
        <v>0</v>
      </c>
      <c r="M193" s="101">
        <f t="shared" si="56"/>
        <v>0</v>
      </c>
      <c r="N193" s="101">
        <f t="shared" si="56"/>
        <v>0</v>
      </c>
      <c r="O193" s="101">
        <f t="shared" si="56"/>
        <v>0</v>
      </c>
      <c r="P193" s="101">
        <f>SUM(P187:P192)</f>
        <v>0</v>
      </c>
      <c r="Q193" s="101">
        <f t="shared" si="56"/>
        <v>0</v>
      </c>
      <c r="R193" s="101">
        <f t="shared" si="56"/>
        <v>0</v>
      </c>
      <c r="S193" s="101">
        <f>SUM(S187:S192)</f>
        <v>617.23</v>
      </c>
      <c r="T193" s="25">
        <f>SUM(T188:T192)</f>
        <v>-5382.77</v>
      </c>
      <c r="U193" s="89">
        <f t="shared" si="55"/>
        <v>0.10287166666666667</v>
      </c>
    </row>
    <row r="194" spans="1:21" s="14" customFormat="1" ht="12.75" hidden="1" customHeight="1" x14ac:dyDescent="0.3">
      <c r="A194" s="59"/>
      <c r="B194" s="15"/>
      <c r="C194" s="33"/>
      <c r="D194" s="33"/>
      <c r="E194" s="102" t="s">
        <v>549</v>
      </c>
      <c r="F194" s="103">
        <v>258.43</v>
      </c>
      <c r="G194" s="103">
        <v>0</v>
      </c>
      <c r="H194" s="103">
        <v>614.01</v>
      </c>
      <c r="I194" s="103">
        <v>170.18</v>
      </c>
      <c r="J194" s="103">
        <v>42.96</v>
      </c>
      <c r="K194" s="103">
        <v>64.39</v>
      </c>
      <c r="L194" s="103">
        <v>208.65</v>
      </c>
      <c r="M194" s="103">
        <v>0</v>
      </c>
      <c r="N194" s="103">
        <v>586.65</v>
      </c>
      <c r="O194" s="103">
        <v>3799.59</v>
      </c>
      <c r="P194" s="103">
        <v>494</v>
      </c>
      <c r="Q194" s="103">
        <v>53</v>
      </c>
      <c r="R194" s="103"/>
      <c r="S194" s="100">
        <f>SUM(F194:G194)</f>
        <v>258.43</v>
      </c>
      <c r="T194" s="33"/>
      <c r="U194" s="91"/>
    </row>
    <row r="195" spans="1:21" s="14" customFormat="1" ht="12.75" hidden="1" customHeight="1" x14ac:dyDescent="0.3">
      <c r="A195" s="59"/>
      <c r="B195" s="15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91"/>
    </row>
    <row r="196" spans="1:21" s="14" customFormat="1" ht="12.75" customHeight="1" x14ac:dyDescent="0.3">
      <c r="A196" s="59"/>
      <c r="B196" s="15"/>
      <c r="C196" s="6">
        <v>2025</v>
      </c>
      <c r="D196" s="77" t="s">
        <v>70</v>
      </c>
      <c r="E196" s="44" t="s">
        <v>60</v>
      </c>
      <c r="F196" s="44" t="s">
        <v>62</v>
      </c>
      <c r="G196" s="36" t="s">
        <v>96</v>
      </c>
      <c r="H196" s="36" t="s">
        <v>97</v>
      </c>
      <c r="I196" s="36" t="s">
        <v>98</v>
      </c>
      <c r="J196" s="36" t="s">
        <v>100</v>
      </c>
      <c r="K196" s="36" t="s">
        <v>101</v>
      </c>
      <c r="L196" s="36" t="s">
        <v>102</v>
      </c>
      <c r="M196" s="36" t="s">
        <v>103</v>
      </c>
      <c r="N196" s="36" t="s">
        <v>104</v>
      </c>
      <c r="O196" s="36" t="s">
        <v>105</v>
      </c>
      <c r="P196" s="36" t="s">
        <v>106</v>
      </c>
      <c r="Q196" s="36" t="s">
        <v>107</v>
      </c>
      <c r="R196" s="44"/>
      <c r="S196" s="44" t="s">
        <v>58</v>
      </c>
      <c r="T196" s="36" t="s">
        <v>64</v>
      </c>
      <c r="U196" s="112" t="s">
        <v>66</v>
      </c>
    </row>
    <row r="197" spans="1:21" s="14" customFormat="1" ht="12.75" customHeight="1" x14ac:dyDescent="0.3">
      <c r="A197" s="108" t="s">
        <v>142</v>
      </c>
      <c r="B197" s="95" t="s">
        <v>503</v>
      </c>
      <c r="C197" s="96" t="s">
        <v>57</v>
      </c>
      <c r="D197" s="87" t="s">
        <v>59</v>
      </c>
      <c r="E197" s="97" t="s">
        <v>61</v>
      </c>
      <c r="F197" s="97" t="s">
        <v>63</v>
      </c>
      <c r="G197" s="38" t="s">
        <v>63</v>
      </c>
      <c r="H197" s="38" t="s">
        <v>63</v>
      </c>
      <c r="I197" s="38" t="s">
        <v>63</v>
      </c>
      <c r="J197" s="38" t="s">
        <v>63</v>
      </c>
      <c r="K197" s="38" t="s">
        <v>63</v>
      </c>
      <c r="L197" s="38" t="s">
        <v>63</v>
      </c>
      <c r="M197" s="38" t="s">
        <v>63</v>
      </c>
      <c r="N197" s="38" t="s">
        <v>63</v>
      </c>
      <c r="O197" s="38" t="s">
        <v>63</v>
      </c>
      <c r="P197" s="38" t="s">
        <v>63</v>
      </c>
      <c r="Q197" s="38" t="s">
        <v>63</v>
      </c>
      <c r="R197" s="97"/>
      <c r="S197" s="97" t="s">
        <v>15</v>
      </c>
      <c r="T197" s="38" t="s">
        <v>65</v>
      </c>
      <c r="U197" s="116" t="s">
        <v>67</v>
      </c>
    </row>
    <row r="198" spans="1:21" s="14" customFormat="1" ht="12.75" customHeight="1" x14ac:dyDescent="0.3">
      <c r="A198" s="61" t="s">
        <v>532</v>
      </c>
      <c r="B198" s="74" t="s">
        <v>533</v>
      </c>
      <c r="C198" s="48">
        <v>0</v>
      </c>
      <c r="D198" s="84"/>
      <c r="E198" s="75">
        <f t="shared" ref="E198:E216" si="57">SUM(C198:D198)</f>
        <v>0</v>
      </c>
      <c r="F198" s="75">
        <v>30</v>
      </c>
      <c r="G198" s="75">
        <v>30</v>
      </c>
      <c r="H198" s="75">
        <v>30</v>
      </c>
      <c r="I198" s="119">
        <v>30</v>
      </c>
      <c r="J198" s="75"/>
      <c r="K198" s="75"/>
      <c r="L198" s="75"/>
      <c r="M198" s="75"/>
      <c r="N198" s="75"/>
      <c r="O198" s="75"/>
      <c r="P198" s="75"/>
      <c r="Q198" s="75"/>
      <c r="R198" s="75"/>
      <c r="S198" s="20">
        <f t="shared" ref="S198" si="58">SUM(F198:R198)</f>
        <v>120</v>
      </c>
      <c r="T198" s="20">
        <f t="shared" ref="T198:T216" si="59">SUM(S198-E198)</f>
        <v>120</v>
      </c>
      <c r="U198" s="71"/>
    </row>
    <row r="199" spans="1:21" ht="12.75" customHeight="1" x14ac:dyDescent="0.25">
      <c r="A199" s="61" t="s">
        <v>214</v>
      </c>
      <c r="B199" s="1" t="s">
        <v>40</v>
      </c>
      <c r="C199" s="22">
        <v>40000</v>
      </c>
      <c r="D199" s="22"/>
      <c r="E199" s="86">
        <f t="shared" si="57"/>
        <v>40000</v>
      </c>
      <c r="F199" s="22">
        <v>4653.08</v>
      </c>
      <c r="G199" s="22">
        <v>2807.95</v>
      </c>
      <c r="H199" s="22">
        <v>2077.0500000000002</v>
      </c>
      <c r="I199" s="119">
        <v>1707.59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0">
        <f t="shared" ref="S199:S216" si="60">SUM(F199:R199)</f>
        <v>11245.67</v>
      </c>
      <c r="T199" s="20">
        <f t="shared" si="59"/>
        <v>-28754.33</v>
      </c>
      <c r="U199" s="71">
        <f t="shared" ref="U199:U217" si="61">S199/E199</f>
        <v>0.28114175000000002</v>
      </c>
    </row>
    <row r="200" spans="1:21" ht="12.75" customHeight="1" x14ac:dyDescent="0.25">
      <c r="A200" s="61" t="s">
        <v>201</v>
      </c>
      <c r="B200" s="8" t="s">
        <v>42</v>
      </c>
      <c r="C200" s="48">
        <v>650</v>
      </c>
      <c r="D200" s="20"/>
      <c r="E200" s="86">
        <f t="shared" si="57"/>
        <v>650</v>
      </c>
      <c r="F200" s="20"/>
      <c r="G200" s="20"/>
      <c r="H200" s="20">
        <v>0</v>
      </c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>
        <f t="shared" si="60"/>
        <v>0</v>
      </c>
      <c r="T200" s="20">
        <f t="shared" si="59"/>
        <v>-650</v>
      </c>
      <c r="U200" s="71">
        <f t="shared" si="61"/>
        <v>0</v>
      </c>
    </row>
    <row r="201" spans="1:21" ht="12.75" customHeight="1" x14ac:dyDescent="0.25">
      <c r="A201" s="61" t="s">
        <v>534</v>
      </c>
      <c r="B201" s="8" t="s">
        <v>535</v>
      </c>
      <c r="C201" s="48">
        <v>600</v>
      </c>
      <c r="D201" s="20"/>
      <c r="E201" s="86">
        <f t="shared" si="57"/>
        <v>600</v>
      </c>
      <c r="F201" s="20">
        <v>37.36</v>
      </c>
      <c r="G201" s="20">
        <v>32.69</v>
      </c>
      <c r="H201" s="20">
        <v>79.39</v>
      </c>
      <c r="I201" s="20">
        <v>28.02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>
        <f t="shared" si="60"/>
        <v>177.46</v>
      </c>
      <c r="T201" s="20">
        <f t="shared" si="59"/>
        <v>-422.53999999999996</v>
      </c>
      <c r="U201" s="71"/>
    </row>
    <row r="202" spans="1:21" ht="12.75" hidden="1" customHeight="1" x14ac:dyDescent="0.25">
      <c r="A202" s="61" t="s">
        <v>132</v>
      </c>
      <c r="B202" s="8" t="s">
        <v>145</v>
      </c>
      <c r="C202" s="48">
        <v>0</v>
      </c>
      <c r="D202" s="20"/>
      <c r="E202" s="86">
        <f t="shared" si="57"/>
        <v>0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>
        <f t="shared" si="60"/>
        <v>0</v>
      </c>
      <c r="T202" s="20">
        <f t="shared" si="59"/>
        <v>0</v>
      </c>
      <c r="U202" s="71"/>
    </row>
    <row r="203" spans="1:21" ht="12.75" hidden="1" customHeight="1" x14ac:dyDescent="0.25">
      <c r="A203" s="61" t="s">
        <v>215</v>
      </c>
      <c r="B203" s="8" t="s">
        <v>147</v>
      </c>
      <c r="C203" s="48">
        <v>0</v>
      </c>
      <c r="D203" s="20"/>
      <c r="E203" s="86">
        <f t="shared" si="57"/>
        <v>0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>
        <f t="shared" si="60"/>
        <v>0</v>
      </c>
      <c r="T203" s="20">
        <f t="shared" si="59"/>
        <v>0</v>
      </c>
      <c r="U203" s="71"/>
    </row>
    <row r="204" spans="1:21" ht="12.75" hidden="1" customHeight="1" x14ac:dyDescent="0.25">
      <c r="A204" s="61" t="s">
        <v>541</v>
      </c>
      <c r="B204" s="8" t="s">
        <v>542</v>
      </c>
      <c r="C204" s="48">
        <v>0</v>
      </c>
      <c r="D204" s="20"/>
      <c r="E204" s="86">
        <v>0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71"/>
    </row>
    <row r="205" spans="1:21" ht="12.75" customHeight="1" x14ac:dyDescent="0.25">
      <c r="A205" s="61" t="s">
        <v>144</v>
      </c>
      <c r="B205" s="8" t="s">
        <v>41</v>
      </c>
      <c r="C205" s="48">
        <v>14000</v>
      </c>
      <c r="D205" s="20"/>
      <c r="E205" s="86">
        <f t="shared" si="57"/>
        <v>14000</v>
      </c>
      <c r="F205" s="20">
        <v>1582.02</v>
      </c>
      <c r="G205" s="20">
        <v>1643.73</v>
      </c>
      <c r="H205" s="20">
        <v>1662.43</v>
      </c>
      <c r="I205" s="20">
        <v>908.82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>
        <f t="shared" si="60"/>
        <v>5797</v>
      </c>
      <c r="T205" s="20">
        <f t="shared" si="59"/>
        <v>-8203</v>
      </c>
      <c r="U205" s="71">
        <f t="shared" si="61"/>
        <v>0.41407142857142859</v>
      </c>
    </row>
    <row r="206" spans="1:21" ht="12.75" customHeight="1" x14ac:dyDescent="0.25">
      <c r="A206" s="61" t="s">
        <v>216</v>
      </c>
      <c r="B206" s="67" t="s">
        <v>124</v>
      </c>
      <c r="C206" s="20">
        <v>15000</v>
      </c>
      <c r="D206" s="20"/>
      <c r="E206" s="86">
        <f t="shared" si="57"/>
        <v>15000</v>
      </c>
      <c r="F206" s="20">
        <v>1892.72</v>
      </c>
      <c r="G206" s="20">
        <v>3700.93</v>
      </c>
      <c r="H206" s="20">
        <v>1910.13</v>
      </c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>
        <f t="shared" si="60"/>
        <v>7503.78</v>
      </c>
      <c r="T206" s="20">
        <f t="shared" si="59"/>
        <v>-7496.22</v>
      </c>
      <c r="U206" s="71">
        <f t="shared" si="61"/>
        <v>0.50025200000000003</v>
      </c>
    </row>
    <row r="207" spans="1:21" ht="12.75" customHeight="1" x14ac:dyDescent="0.25">
      <c r="A207" s="61" t="s">
        <v>217</v>
      </c>
      <c r="B207" s="8" t="s">
        <v>151</v>
      </c>
      <c r="C207" s="48">
        <v>650000</v>
      </c>
      <c r="D207" s="20"/>
      <c r="E207" s="86">
        <f t="shared" si="57"/>
        <v>650000</v>
      </c>
      <c r="F207" s="20">
        <v>71145.38</v>
      </c>
      <c r="G207" s="20">
        <v>91914.74</v>
      </c>
      <c r="H207" s="20">
        <v>91764.44</v>
      </c>
      <c r="I207" s="20">
        <v>42077.279999999999</v>
      </c>
      <c r="J207" s="20"/>
      <c r="K207" s="20"/>
      <c r="L207" s="20"/>
      <c r="M207" s="20"/>
      <c r="N207" s="20"/>
      <c r="O207" s="20"/>
      <c r="P207" s="20"/>
      <c r="Q207" s="20"/>
      <c r="R207" s="20"/>
      <c r="S207" s="20">
        <f t="shared" si="60"/>
        <v>296901.83999999997</v>
      </c>
      <c r="T207" s="20">
        <f t="shared" si="59"/>
        <v>-353098.16000000003</v>
      </c>
      <c r="U207" s="71">
        <f t="shared" si="61"/>
        <v>0.4567720615384615</v>
      </c>
    </row>
    <row r="208" spans="1:21" ht="12.75" hidden="1" customHeight="1" x14ac:dyDescent="0.25">
      <c r="A208" s="61" t="s">
        <v>218</v>
      </c>
      <c r="B208" s="68" t="s">
        <v>157</v>
      </c>
      <c r="C208" s="48">
        <v>0</v>
      </c>
      <c r="D208" s="20"/>
      <c r="E208" s="86">
        <f t="shared" si="57"/>
        <v>0</v>
      </c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>
        <f t="shared" si="60"/>
        <v>0</v>
      </c>
      <c r="T208" s="20">
        <f t="shared" si="59"/>
        <v>0</v>
      </c>
      <c r="U208" s="71"/>
    </row>
    <row r="209" spans="1:21" ht="12.75" customHeight="1" x14ac:dyDescent="0.25">
      <c r="A209" s="63" t="s">
        <v>202</v>
      </c>
      <c r="B209" s="68" t="s">
        <v>422</v>
      </c>
      <c r="C209" s="48">
        <v>4350</v>
      </c>
      <c r="D209" s="20"/>
      <c r="E209" s="86">
        <f t="shared" si="57"/>
        <v>4350</v>
      </c>
      <c r="F209" s="20"/>
      <c r="G209" s="20"/>
      <c r="H209" s="20">
        <v>0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>
        <f t="shared" si="60"/>
        <v>0</v>
      </c>
      <c r="T209" s="20">
        <f t="shared" si="59"/>
        <v>-4350</v>
      </c>
      <c r="U209" s="71">
        <f t="shared" si="61"/>
        <v>0</v>
      </c>
    </row>
    <row r="210" spans="1:21" ht="12.75" customHeight="1" x14ac:dyDescent="0.25">
      <c r="A210" s="63" t="s">
        <v>409</v>
      </c>
      <c r="B210" s="68" t="s">
        <v>410</v>
      </c>
      <c r="C210" s="48">
        <v>14000</v>
      </c>
      <c r="D210" s="20"/>
      <c r="E210" s="86">
        <f t="shared" si="57"/>
        <v>14000</v>
      </c>
      <c r="F210" s="20"/>
      <c r="G210" s="20"/>
      <c r="H210" s="20">
        <v>0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>
        <f t="shared" si="60"/>
        <v>0</v>
      </c>
      <c r="T210" s="20">
        <f t="shared" si="59"/>
        <v>-14000</v>
      </c>
      <c r="U210" s="71">
        <f t="shared" si="61"/>
        <v>0</v>
      </c>
    </row>
    <row r="211" spans="1:21" ht="12.75" customHeight="1" x14ac:dyDescent="0.25">
      <c r="A211" s="63" t="s">
        <v>203</v>
      </c>
      <c r="B211" s="68" t="s">
        <v>159</v>
      </c>
      <c r="C211" s="20">
        <v>31740</v>
      </c>
      <c r="D211" s="20"/>
      <c r="E211" s="86">
        <f t="shared" si="57"/>
        <v>31740</v>
      </c>
      <c r="F211" s="20">
        <v>23872.13</v>
      </c>
      <c r="G211" s="20">
        <v>2928.1</v>
      </c>
      <c r="H211" s="20">
        <v>672.51</v>
      </c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>
        <f t="shared" si="60"/>
        <v>27472.739999999998</v>
      </c>
      <c r="T211" s="20">
        <f t="shared" si="59"/>
        <v>-4267.260000000002</v>
      </c>
      <c r="U211" s="71">
        <f t="shared" si="61"/>
        <v>0.8655557655954631</v>
      </c>
    </row>
    <row r="212" spans="1:21" ht="12.75" customHeight="1" x14ac:dyDescent="0.25">
      <c r="A212" s="63" t="s">
        <v>423</v>
      </c>
      <c r="B212" s="68" t="s">
        <v>424</v>
      </c>
      <c r="C212" s="20">
        <v>30000</v>
      </c>
      <c r="D212" s="20"/>
      <c r="E212" s="86">
        <f t="shared" si="57"/>
        <v>30000</v>
      </c>
      <c r="F212" s="20"/>
      <c r="G212" s="20"/>
      <c r="H212" s="20">
        <v>0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>
        <f t="shared" si="60"/>
        <v>0</v>
      </c>
      <c r="T212" s="20">
        <f t="shared" si="59"/>
        <v>-30000</v>
      </c>
      <c r="U212" s="71">
        <f t="shared" si="61"/>
        <v>0</v>
      </c>
    </row>
    <row r="213" spans="1:21" ht="12.75" customHeight="1" x14ac:dyDescent="0.25">
      <c r="A213" s="63" t="s">
        <v>204</v>
      </c>
      <c r="B213" s="8" t="s">
        <v>43</v>
      </c>
      <c r="C213" s="20">
        <v>17800</v>
      </c>
      <c r="D213" s="20"/>
      <c r="E213" s="86">
        <f t="shared" si="57"/>
        <v>17800</v>
      </c>
      <c r="F213" s="20">
        <v>793.2</v>
      </c>
      <c r="G213" s="20">
        <v>2209.1999999999998</v>
      </c>
      <c r="H213" s="20">
        <v>1802.99</v>
      </c>
      <c r="I213" s="20">
        <v>795</v>
      </c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f t="shared" si="60"/>
        <v>5600.3899999999994</v>
      </c>
      <c r="T213" s="20">
        <f t="shared" si="59"/>
        <v>-12199.61</v>
      </c>
      <c r="U213" s="71">
        <f t="shared" si="61"/>
        <v>0.31462865168539322</v>
      </c>
    </row>
    <row r="214" spans="1:21" ht="12.75" customHeight="1" x14ac:dyDescent="0.25">
      <c r="A214" s="63" t="s">
        <v>219</v>
      </c>
      <c r="B214" s="8" t="s">
        <v>152</v>
      </c>
      <c r="C214" s="20">
        <v>0</v>
      </c>
      <c r="D214" s="20"/>
      <c r="E214" s="86">
        <f t="shared" si="57"/>
        <v>0</v>
      </c>
      <c r="F214" s="20">
        <v>258</v>
      </c>
      <c r="G214" s="20">
        <v>-18</v>
      </c>
      <c r="H214" s="20">
        <v>5</v>
      </c>
      <c r="I214" s="20">
        <v>684.65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>
        <f t="shared" si="60"/>
        <v>929.65</v>
      </c>
      <c r="T214" s="20">
        <f t="shared" si="59"/>
        <v>929.65</v>
      </c>
      <c r="U214" s="71"/>
    </row>
    <row r="215" spans="1:21" ht="12.75" customHeight="1" x14ac:dyDescent="0.25">
      <c r="A215" s="61" t="s">
        <v>205</v>
      </c>
      <c r="B215" s="8" t="s">
        <v>44</v>
      </c>
      <c r="C215" s="20">
        <v>9000</v>
      </c>
      <c r="D215" s="20"/>
      <c r="E215" s="86">
        <f t="shared" si="57"/>
        <v>9000</v>
      </c>
      <c r="F215" s="20">
        <v>699.12</v>
      </c>
      <c r="G215" s="20">
        <v>974.62</v>
      </c>
      <c r="H215" s="20">
        <v>1060.1400000000001</v>
      </c>
      <c r="I215" s="20">
        <v>0</v>
      </c>
      <c r="J215" s="20"/>
      <c r="K215" s="20"/>
      <c r="L215" s="20"/>
      <c r="M215" s="20"/>
      <c r="N215" s="20"/>
      <c r="O215" s="20"/>
      <c r="P215" s="20"/>
      <c r="Q215" s="20"/>
      <c r="R215" s="20"/>
      <c r="S215" s="20">
        <f t="shared" si="60"/>
        <v>2733.88</v>
      </c>
      <c r="T215" s="20">
        <f t="shared" si="59"/>
        <v>-6266.12</v>
      </c>
      <c r="U215" s="71">
        <f t="shared" si="61"/>
        <v>0.30376444444444445</v>
      </c>
    </row>
    <row r="216" spans="1:21" ht="12.75" customHeight="1" x14ac:dyDescent="0.25">
      <c r="A216" s="61" t="s">
        <v>417</v>
      </c>
      <c r="B216" s="8" t="s">
        <v>418</v>
      </c>
      <c r="C216" s="20">
        <v>450</v>
      </c>
      <c r="D216" s="20"/>
      <c r="E216" s="86">
        <f t="shared" si="57"/>
        <v>450</v>
      </c>
      <c r="F216" s="20"/>
      <c r="G216" s="20"/>
      <c r="H216" s="20">
        <v>0</v>
      </c>
      <c r="I216" s="20">
        <v>748.23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>
        <f t="shared" si="60"/>
        <v>748.23</v>
      </c>
      <c r="T216" s="20">
        <f t="shared" si="59"/>
        <v>298.23</v>
      </c>
      <c r="U216" s="71">
        <f t="shared" si="61"/>
        <v>1.6627333333333334</v>
      </c>
    </row>
    <row r="217" spans="1:21" s="14" customFormat="1" ht="12.75" customHeight="1" x14ac:dyDescent="0.3">
      <c r="A217" s="59"/>
      <c r="B217" s="76" t="s">
        <v>36</v>
      </c>
      <c r="C217" s="25">
        <f>SUM(C199:C216)</f>
        <v>827590</v>
      </c>
      <c r="D217" s="25">
        <f>SUM(D199:D215)</f>
        <v>0</v>
      </c>
      <c r="E217" s="25">
        <f>SUM(E199:E216)</f>
        <v>827590</v>
      </c>
      <c r="F217" s="25">
        <f t="shared" ref="F217:O217" si="62">SUM(F198:F216)</f>
        <v>104963.01</v>
      </c>
      <c r="G217" s="25">
        <f t="shared" si="62"/>
        <v>106223.96</v>
      </c>
      <c r="H217" s="25">
        <f t="shared" si="62"/>
        <v>101064.08</v>
      </c>
      <c r="I217" s="25">
        <f t="shared" si="62"/>
        <v>46979.590000000004</v>
      </c>
      <c r="J217" s="25">
        <f t="shared" si="62"/>
        <v>0</v>
      </c>
      <c r="K217" s="25">
        <f t="shared" si="62"/>
        <v>0</v>
      </c>
      <c r="L217" s="25">
        <f t="shared" si="62"/>
        <v>0</v>
      </c>
      <c r="M217" s="25">
        <f t="shared" si="62"/>
        <v>0</v>
      </c>
      <c r="N217" s="25">
        <f t="shared" si="62"/>
        <v>0</v>
      </c>
      <c r="O217" s="25">
        <f t="shared" si="62"/>
        <v>0</v>
      </c>
      <c r="P217" s="25">
        <f>SUM(P198:P215)</f>
        <v>0</v>
      </c>
      <c r="Q217" s="25">
        <f>SUM(Q199:Q216)</f>
        <v>0</v>
      </c>
      <c r="R217" s="25">
        <f>SUM(R199:R216)</f>
        <v>0</v>
      </c>
      <c r="S217" s="25">
        <f>SUM(S198:S216)</f>
        <v>359230.63999999996</v>
      </c>
      <c r="T217" s="25">
        <f>SUM(T198:T216)</f>
        <v>-468359.36000000004</v>
      </c>
      <c r="U217" s="89">
        <f t="shared" si="61"/>
        <v>0.43406836718665032</v>
      </c>
    </row>
    <row r="218" spans="1:21" ht="12.75" hidden="1" customHeight="1" x14ac:dyDescent="0.25">
      <c r="A218" s="61" t="s">
        <v>220</v>
      </c>
      <c r="B218" s="8" t="s">
        <v>113</v>
      </c>
      <c r="C218" s="21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>
        <f t="shared" ref="S218" si="63">SUM(F218:Q218)</f>
        <v>0</v>
      </c>
      <c r="T218" s="20">
        <f t="shared" ref="T218" si="64">SUM(S218-E218)</f>
        <v>0</v>
      </c>
      <c r="U218" s="71"/>
    </row>
    <row r="219" spans="1:21" s="14" customFormat="1" ht="12.75" customHeight="1" x14ac:dyDescent="0.3">
      <c r="A219" s="59"/>
      <c r="B219" s="19" t="s">
        <v>68</v>
      </c>
      <c r="C219" s="25">
        <f>SUM(C217:C217)</f>
        <v>827590</v>
      </c>
      <c r="D219" s="25">
        <f>SUM(D217:D217)</f>
        <v>0</v>
      </c>
      <c r="E219" s="25">
        <f>SUM(E217:E217)</f>
        <v>827590</v>
      </c>
      <c r="F219" s="25">
        <f t="shared" ref="F219:S219" si="65">SUM(F217:F218)</f>
        <v>104963.01</v>
      </c>
      <c r="G219" s="25">
        <f t="shared" si="65"/>
        <v>106223.96</v>
      </c>
      <c r="H219" s="25">
        <f t="shared" si="65"/>
        <v>101064.08</v>
      </c>
      <c r="I219" s="25">
        <f t="shared" si="65"/>
        <v>46979.590000000004</v>
      </c>
      <c r="J219" s="25">
        <f t="shared" si="65"/>
        <v>0</v>
      </c>
      <c r="K219" s="25">
        <f t="shared" si="65"/>
        <v>0</v>
      </c>
      <c r="L219" s="25">
        <f t="shared" si="65"/>
        <v>0</v>
      </c>
      <c r="M219" s="25">
        <f t="shared" si="65"/>
        <v>0</v>
      </c>
      <c r="N219" s="25">
        <f t="shared" si="65"/>
        <v>0</v>
      </c>
      <c r="O219" s="25">
        <f t="shared" si="65"/>
        <v>0</v>
      </c>
      <c r="P219" s="25">
        <f t="shared" si="65"/>
        <v>0</v>
      </c>
      <c r="Q219" s="25">
        <f t="shared" si="65"/>
        <v>0</v>
      </c>
      <c r="R219" s="25">
        <f t="shared" si="65"/>
        <v>0</v>
      </c>
      <c r="S219" s="25">
        <f t="shared" si="65"/>
        <v>359230.63999999996</v>
      </c>
      <c r="T219" s="25">
        <f>SUM(S219-E219)</f>
        <v>-468359.36000000004</v>
      </c>
      <c r="U219" s="89">
        <f t="shared" ref="U219" si="66">S219/E219</f>
        <v>0.43406836718665032</v>
      </c>
    </row>
    <row r="220" spans="1:21" ht="12.75" customHeight="1" x14ac:dyDescent="0.3">
      <c r="C220" s="10"/>
      <c r="E220" s="29" t="s">
        <v>549</v>
      </c>
      <c r="F220" s="98">
        <v>92039.51999999999</v>
      </c>
      <c r="G220" s="98">
        <v>110450.67</v>
      </c>
      <c r="H220" s="98">
        <v>101006.08</v>
      </c>
      <c r="I220" s="98">
        <v>50969.299999999996</v>
      </c>
      <c r="J220" s="98">
        <v>18224.809999999998</v>
      </c>
      <c r="K220" s="98">
        <v>14527.27</v>
      </c>
      <c r="L220" s="98">
        <v>15341.76</v>
      </c>
      <c r="M220" s="98">
        <v>13790.16</v>
      </c>
      <c r="N220" s="98">
        <v>15544.39</v>
      </c>
      <c r="O220" s="98">
        <v>17614.080000000002</v>
      </c>
      <c r="P220" s="98">
        <v>25694.15</v>
      </c>
      <c r="Q220" s="98">
        <v>105021.8</v>
      </c>
      <c r="R220" s="98"/>
      <c r="S220" s="100" cm="1">
        <f t="array" ref="S220">SUMPRODUCT((F219:Q219&lt;&gt;0)*(F220:Q220))</f>
        <v>354465.57</v>
      </c>
      <c r="T220" s="26"/>
    </row>
    <row r="221" spans="1:21" ht="12.75" customHeight="1" x14ac:dyDescent="0.25">
      <c r="C221" s="10"/>
      <c r="E221" s="26" t="s">
        <v>561</v>
      </c>
      <c r="F221" s="26">
        <f>F219-F220</f>
        <v>12923.490000000005</v>
      </c>
      <c r="G221" s="26">
        <f t="shared" ref="G221:I221" si="67">G219-G220</f>
        <v>-4226.7099999999919</v>
      </c>
      <c r="H221" s="26">
        <f t="shared" si="67"/>
        <v>58</v>
      </c>
      <c r="I221" s="26">
        <f t="shared" si="67"/>
        <v>-3989.7099999999919</v>
      </c>
      <c r="J221" s="26">
        <f t="shared" ref="J221:Q221" si="68">J183-J217</f>
        <v>0</v>
      </c>
      <c r="K221" s="26">
        <f t="shared" si="68"/>
        <v>0</v>
      </c>
      <c r="L221" s="26">
        <f t="shared" si="68"/>
        <v>0</v>
      </c>
      <c r="M221" s="26">
        <f t="shared" si="68"/>
        <v>0</v>
      </c>
      <c r="N221" s="26">
        <f t="shared" si="68"/>
        <v>0</v>
      </c>
      <c r="O221" s="26">
        <f t="shared" si="68"/>
        <v>0</v>
      </c>
      <c r="P221" s="26">
        <f t="shared" si="68"/>
        <v>0</v>
      </c>
      <c r="Q221" s="26">
        <f t="shared" si="68"/>
        <v>0</v>
      </c>
      <c r="R221" s="26"/>
      <c r="S221" s="26">
        <f t="shared" ref="S221" si="69">S219-S220</f>
        <v>4765.0699999999488</v>
      </c>
      <c r="T221" s="26"/>
    </row>
    <row r="222" spans="1:21" ht="12.75" customHeight="1" x14ac:dyDescent="0.25">
      <c r="C222" s="1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1" s="14" customFormat="1" ht="12.75" customHeight="1" x14ac:dyDescent="0.3">
      <c r="A223" s="59"/>
      <c r="B223" s="15"/>
      <c r="C223" s="6">
        <v>2025</v>
      </c>
      <c r="D223" s="77" t="s">
        <v>70</v>
      </c>
      <c r="E223" s="44" t="s">
        <v>60</v>
      </c>
      <c r="F223" s="44" t="s">
        <v>62</v>
      </c>
      <c r="G223" s="36" t="s">
        <v>96</v>
      </c>
      <c r="H223" s="36" t="s">
        <v>97</v>
      </c>
      <c r="I223" s="36" t="s">
        <v>98</v>
      </c>
      <c r="J223" s="36" t="s">
        <v>100</v>
      </c>
      <c r="K223" s="36" t="s">
        <v>101</v>
      </c>
      <c r="L223" s="36" t="s">
        <v>102</v>
      </c>
      <c r="M223" s="36" t="s">
        <v>103</v>
      </c>
      <c r="N223" s="36" t="s">
        <v>104</v>
      </c>
      <c r="O223" s="36" t="s">
        <v>105</v>
      </c>
      <c r="P223" s="36" t="s">
        <v>106</v>
      </c>
      <c r="Q223" s="36" t="s">
        <v>107</v>
      </c>
      <c r="R223" s="44" t="s">
        <v>449</v>
      </c>
      <c r="S223" s="44" t="s">
        <v>58</v>
      </c>
      <c r="T223" s="44" t="s">
        <v>64</v>
      </c>
      <c r="U223" s="112" t="s">
        <v>66</v>
      </c>
    </row>
    <row r="224" spans="1:21" s="14" customFormat="1" ht="12.75" customHeight="1" x14ac:dyDescent="0.3">
      <c r="A224" s="60" t="s">
        <v>142</v>
      </c>
      <c r="B224" s="70" t="s">
        <v>504</v>
      </c>
      <c r="C224" s="35" t="s">
        <v>57</v>
      </c>
      <c r="D224" s="78" t="s">
        <v>59</v>
      </c>
      <c r="E224" s="45" t="s">
        <v>61</v>
      </c>
      <c r="F224" s="45" t="s">
        <v>63</v>
      </c>
      <c r="G224" s="37" t="s">
        <v>63</v>
      </c>
      <c r="H224" s="37" t="s">
        <v>63</v>
      </c>
      <c r="I224" s="37" t="s">
        <v>63</v>
      </c>
      <c r="J224" s="37" t="s">
        <v>63</v>
      </c>
      <c r="K224" s="37" t="s">
        <v>63</v>
      </c>
      <c r="L224" s="37" t="s">
        <v>63</v>
      </c>
      <c r="M224" s="37" t="s">
        <v>63</v>
      </c>
      <c r="N224" s="37" t="s">
        <v>63</v>
      </c>
      <c r="O224" s="37" t="s">
        <v>63</v>
      </c>
      <c r="P224" s="37" t="s">
        <v>63</v>
      </c>
      <c r="Q224" s="37" t="s">
        <v>63</v>
      </c>
      <c r="R224" s="45" t="s">
        <v>450</v>
      </c>
      <c r="S224" s="45" t="s">
        <v>15</v>
      </c>
      <c r="T224" s="45" t="s">
        <v>65</v>
      </c>
      <c r="U224" s="113" t="s">
        <v>67</v>
      </c>
    </row>
    <row r="225" spans="1:21" x14ac:dyDescent="0.25">
      <c r="A225" s="61" t="s">
        <v>298</v>
      </c>
      <c r="B225" s="8" t="s">
        <v>500</v>
      </c>
      <c r="C225" s="48">
        <v>12000</v>
      </c>
      <c r="D225" s="20"/>
      <c r="E225" s="75">
        <f t="shared" ref="E225:E249" si="70">SUM(C225:D225)</f>
        <v>12000</v>
      </c>
      <c r="F225" s="20">
        <v>307.33999999999997</v>
      </c>
      <c r="G225" s="20">
        <v>604.72</v>
      </c>
      <c r="H225" s="20">
        <v>221.27</v>
      </c>
      <c r="I225" s="20">
        <v>388.47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>
        <f t="shared" ref="S225:S249" si="71">SUM(F225:R225)</f>
        <v>1521.8</v>
      </c>
      <c r="T225" s="20">
        <f t="shared" ref="T225:T249" si="72">SUM(S225-E225)</f>
        <v>-10478.200000000001</v>
      </c>
      <c r="U225" s="71">
        <f t="shared" ref="U225:U250" si="73">S225/E225</f>
        <v>0.12681666666666666</v>
      </c>
    </row>
    <row r="226" spans="1:21" x14ac:dyDescent="0.25">
      <c r="A226" s="61" t="s">
        <v>404</v>
      </c>
      <c r="B226" s="8" t="s">
        <v>501</v>
      </c>
      <c r="C226" s="48">
        <v>2400</v>
      </c>
      <c r="D226" s="20"/>
      <c r="E226" s="75">
        <f t="shared" si="70"/>
        <v>2400</v>
      </c>
      <c r="F226" s="20">
        <v>5.74</v>
      </c>
      <c r="G226" s="20">
        <v>84.55</v>
      </c>
      <c r="H226" s="20">
        <v>110.34</v>
      </c>
      <c r="I226" s="20">
        <v>103.46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>
        <f t="shared" si="71"/>
        <v>304.08999999999997</v>
      </c>
      <c r="T226" s="20">
        <f t="shared" si="72"/>
        <v>-2095.91</v>
      </c>
      <c r="U226" s="71">
        <f t="shared" si="73"/>
        <v>0.12670416666666665</v>
      </c>
    </row>
    <row r="227" spans="1:21" ht="12.75" customHeight="1" x14ac:dyDescent="0.25">
      <c r="A227" s="61" t="s">
        <v>153</v>
      </c>
      <c r="B227" s="8" t="s">
        <v>192</v>
      </c>
      <c r="C227" s="48">
        <v>0</v>
      </c>
      <c r="D227" s="20"/>
      <c r="E227" s="75">
        <f t="shared" si="70"/>
        <v>0</v>
      </c>
      <c r="F227" s="20">
        <v>-9.2799999999999994</v>
      </c>
      <c r="G227" s="20">
        <v>16.57</v>
      </c>
      <c r="H227" s="20">
        <v>-3.58</v>
      </c>
      <c r="I227" s="20">
        <v>-19.23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>
        <f t="shared" si="71"/>
        <v>-15.52</v>
      </c>
      <c r="T227" s="20">
        <f t="shared" si="72"/>
        <v>-15.52</v>
      </c>
      <c r="U227" s="71">
        <v>0</v>
      </c>
    </row>
    <row r="228" spans="1:21" ht="12.75" customHeight="1" x14ac:dyDescent="0.25">
      <c r="A228" s="61" t="s">
        <v>559</v>
      </c>
      <c r="B228" s="1" t="s">
        <v>560</v>
      </c>
      <c r="C228" s="48">
        <v>0</v>
      </c>
      <c r="D228" s="20"/>
      <c r="E228" s="75">
        <f t="shared" si="70"/>
        <v>0</v>
      </c>
      <c r="F228" s="20">
        <v>0</v>
      </c>
      <c r="G228" s="20">
        <v>0</v>
      </c>
      <c r="H228" s="20">
        <v>-16.82</v>
      </c>
      <c r="I228" s="20">
        <v>0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71"/>
    </row>
    <row r="229" spans="1:21" ht="12.75" customHeight="1" x14ac:dyDescent="0.25">
      <c r="A229" s="61" t="s">
        <v>154</v>
      </c>
      <c r="B229" s="8" t="s">
        <v>465</v>
      </c>
      <c r="C229" s="48">
        <v>14000</v>
      </c>
      <c r="D229" s="20"/>
      <c r="E229" s="75">
        <f t="shared" si="70"/>
        <v>14000</v>
      </c>
      <c r="F229" s="20">
        <v>2145.34</v>
      </c>
      <c r="G229" s="20">
        <v>2481.77</v>
      </c>
      <c r="H229" s="20">
        <v>2566.19</v>
      </c>
      <c r="I229" s="20">
        <v>2574.09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>
        <f t="shared" si="71"/>
        <v>9767.3900000000012</v>
      </c>
      <c r="T229" s="20">
        <f t="shared" si="72"/>
        <v>-4232.6099999999988</v>
      </c>
      <c r="U229" s="71">
        <f t="shared" si="73"/>
        <v>0.69767071428571437</v>
      </c>
    </row>
    <row r="230" spans="1:21" ht="12.75" customHeight="1" x14ac:dyDescent="0.25">
      <c r="A230" s="61" t="s">
        <v>299</v>
      </c>
      <c r="B230" s="8" t="s">
        <v>502</v>
      </c>
      <c r="C230" s="48">
        <v>250</v>
      </c>
      <c r="D230" s="20"/>
      <c r="E230" s="75">
        <f t="shared" si="70"/>
        <v>250</v>
      </c>
      <c r="F230" s="20">
        <v>73</v>
      </c>
      <c r="G230" s="20">
        <v>0</v>
      </c>
      <c r="H230" s="20">
        <v>0</v>
      </c>
      <c r="I230" s="20">
        <v>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>
        <f t="shared" si="71"/>
        <v>73</v>
      </c>
      <c r="T230" s="20">
        <f t="shared" si="72"/>
        <v>-177</v>
      </c>
      <c r="U230" s="71">
        <f t="shared" si="73"/>
        <v>0.29199999999999998</v>
      </c>
    </row>
    <row r="231" spans="1:21" ht="12.75" customHeight="1" x14ac:dyDescent="0.25">
      <c r="A231" s="61" t="s">
        <v>550</v>
      </c>
      <c r="B231" s="8" t="s">
        <v>551</v>
      </c>
      <c r="C231" s="48">
        <v>0</v>
      </c>
      <c r="D231" s="20"/>
      <c r="E231" s="75">
        <f t="shared" si="70"/>
        <v>0</v>
      </c>
      <c r="F231" s="20">
        <v>0</v>
      </c>
      <c r="G231" s="20">
        <v>175</v>
      </c>
      <c r="H231" s="20">
        <v>0</v>
      </c>
      <c r="I231" s="20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>
        <f t="shared" ref="S231" si="74">SUM(F231:R231)</f>
        <v>175</v>
      </c>
      <c r="T231" s="20">
        <f t="shared" si="72"/>
        <v>175</v>
      </c>
      <c r="U231" s="71">
        <v>0</v>
      </c>
    </row>
    <row r="232" spans="1:21" ht="12.75" customHeight="1" x14ac:dyDescent="0.25">
      <c r="A232" s="61" t="s">
        <v>301</v>
      </c>
      <c r="B232" s="8" t="s">
        <v>172</v>
      </c>
      <c r="C232" s="48">
        <v>60000</v>
      </c>
      <c r="D232" s="20"/>
      <c r="E232" s="75">
        <f t="shared" si="70"/>
        <v>60000</v>
      </c>
      <c r="F232" s="20">
        <v>4759.33</v>
      </c>
      <c r="G232" s="20">
        <v>5149.88</v>
      </c>
      <c r="H232" s="20">
        <v>5489.33</v>
      </c>
      <c r="I232" s="20">
        <v>4759.33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>
        <f t="shared" si="71"/>
        <v>20157.87</v>
      </c>
      <c r="T232" s="20">
        <f t="shared" si="72"/>
        <v>-39842.130000000005</v>
      </c>
      <c r="U232" s="71">
        <f t="shared" si="73"/>
        <v>0.3359645</v>
      </c>
    </row>
    <row r="233" spans="1:21" ht="12.75" customHeight="1" x14ac:dyDescent="0.25">
      <c r="A233" s="61" t="s">
        <v>302</v>
      </c>
      <c r="B233" s="8" t="s">
        <v>173</v>
      </c>
      <c r="C233" s="51">
        <v>12000</v>
      </c>
      <c r="D233" s="20"/>
      <c r="E233" s="75">
        <f t="shared" si="70"/>
        <v>12000</v>
      </c>
      <c r="F233" s="20">
        <v>1492.34</v>
      </c>
      <c r="G233" s="20">
        <v>1341.31</v>
      </c>
      <c r="H233" s="20">
        <v>1647.55</v>
      </c>
      <c r="I233" s="20">
        <v>807.6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>
        <f t="shared" si="71"/>
        <v>5288.8</v>
      </c>
      <c r="T233" s="20">
        <f t="shared" si="72"/>
        <v>-6711.2</v>
      </c>
      <c r="U233" s="71">
        <f t="shared" si="73"/>
        <v>0.44073333333333337</v>
      </c>
    </row>
    <row r="234" spans="1:21" ht="12.75" customHeight="1" x14ac:dyDescent="0.25">
      <c r="A234" s="61" t="s">
        <v>303</v>
      </c>
      <c r="B234" s="8" t="s">
        <v>69</v>
      </c>
      <c r="C234" s="48">
        <v>6000</v>
      </c>
      <c r="D234" s="20"/>
      <c r="E234" s="75">
        <f t="shared" si="70"/>
        <v>6000</v>
      </c>
      <c r="F234" s="20">
        <v>528.82000000000005</v>
      </c>
      <c r="G234" s="20">
        <v>-603.53</v>
      </c>
      <c r="H234" s="20">
        <v>11.4</v>
      </c>
      <c r="I234" s="20">
        <v>11.4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>
        <f t="shared" si="71"/>
        <v>-51.909999999999926</v>
      </c>
      <c r="T234" s="20">
        <f t="shared" si="72"/>
        <v>-6051.91</v>
      </c>
      <c r="U234" s="71">
        <f t="shared" si="73"/>
        <v>-8.6516666666666547E-3</v>
      </c>
    </row>
    <row r="235" spans="1:21" ht="12.75" customHeight="1" x14ac:dyDescent="0.25">
      <c r="A235" s="61" t="s">
        <v>304</v>
      </c>
      <c r="B235" s="8" t="s">
        <v>8</v>
      </c>
      <c r="C235" s="48">
        <v>8000</v>
      </c>
      <c r="D235" s="20"/>
      <c r="E235" s="75">
        <f t="shared" si="70"/>
        <v>8000</v>
      </c>
      <c r="F235" s="20">
        <v>438.48</v>
      </c>
      <c r="G235" s="20">
        <v>653.38</v>
      </c>
      <c r="H235" s="20">
        <v>111.74</v>
      </c>
      <c r="I235" s="20">
        <v>102.88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>
        <f t="shared" si="71"/>
        <v>1306.48</v>
      </c>
      <c r="T235" s="20">
        <f t="shared" si="72"/>
        <v>-6693.52</v>
      </c>
      <c r="U235" s="71">
        <f t="shared" si="73"/>
        <v>0.16331000000000001</v>
      </c>
    </row>
    <row r="236" spans="1:21" ht="12.75" customHeight="1" x14ac:dyDescent="0.25">
      <c r="A236" s="61" t="s">
        <v>305</v>
      </c>
      <c r="B236" s="8" t="s">
        <v>92</v>
      </c>
      <c r="C236" s="48">
        <v>75</v>
      </c>
      <c r="D236" s="20"/>
      <c r="E236" s="75">
        <f t="shared" si="70"/>
        <v>75</v>
      </c>
      <c r="F236" s="20"/>
      <c r="G236" s="20"/>
      <c r="H236" s="20">
        <v>0</v>
      </c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>
        <f t="shared" si="71"/>
        <v>0</v>
      </c>
      <c r="T236" s="20">
        <f t="shared" si="72"/>
        <v>-75</v>
      </c>
      <c r="U236" s="71"/>
    </row>
    <row r="237" spans="1:21" ht="12.75" customHeight="1" x14ac:dyDescent="0.25">
      <c r="A237" s="61" t="s">
        <v>306</v>
      </c>
      <c r="B237" s="8" t="s">
        <v>499</v>
      </c>
      <c r="C237" s="48">
        <v>10000</v>
      </c>
      <c r="D237" s="20"/>
      <c r="E237" s="75">
        <f t="shared" si="70"/>
        <v>10000</v>
      </c>
      <c r="F237" s="20">
        <v>176.76</v>
      </c>
      <c r="G237" s="20">
        <v>817.67</v>
      </c>
      <c r="H237" s="20">
        <v>1036.93</v>
      </c>
      <c r="I237" s="20">
        <v>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>
        <f t="shared" si="71"/>
        <v>2031.3600000000001</v>
      </c>
      <c r="T237" s="20">
        <f t="shared" si="72"/>
        <v>-7968.6399999999994</v>
      </c>
      <c r="U237" s="71">
        <f t="shared" si="73"/>
        <v>0.20313600000000001</v>
      </c>
    </row>
    <row r="238" spans="1:21" ht="12.75" customHeight="1" x14ac:dyDescent="0.25">
      <c r="A238" s="61" t="s">
        <v>377</v>
      </c>
      <c r="B238" s="8" t="s">
        <v>498</v>
      </c>
      <c r="C238" s="48">
        <v>100</v>
      </c>
      <c r="D238" s="20"/>
      <c r="E238" s="75">
        <f t="shared" si="70"/>
        <v>100</v>
      </c>
      <c r="F238" s="20">
        <v>0</v>
      </c>
      <c r="G238" s="20">
        <v>0</v>
      </c>
      <c r="H238" s="20">
        <v>84.74</v>
      </c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>
        <f t="shared" si="71"/>
        <v>84.74</v>
      </c>
      <c r="T238" s="20">
        <f t="shared" si="72"/>
        <v>-15.260000000000005</v>
      </c>
      <c r="U238" s="71">
        <f t="shared" si="73"/>
        <v>0.84739999999999993</v>
      </c>
    </row>
    <row r="239" spans="1:21" ht="12.75" customHeight="1" x14ac:dyDescent="0.25">
      <c r="A239" s="61" t="s">
        <v>307</v>
      </c>
      <c r="B239" s="8" t="s">
        <v>19</v>
      </c>
      <c r="C239" s="48">
        <v>5200</v>
      </c>
      <c r="D239" s="20"/>
      <c r="E239" s="75">
        <f t="shared" si="70"/>
        <v>5200</v>
      </c>
      <c r="F239" s="20">
        <v>357.07</v>
      </c>
      <c r="G239" s="20">
        <v>0</v>
      </c>
      <c r="H239" s="20">
        <v>690.68</v>
      </c>
      <c r="I239" s="20">
        <v>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>
        <f t="shared" si="71"/>
        <v>1047.75</v>
      </c>
      <c r="T239" s="20">
        <f t="shared" si="72"/>
        <v>-4152.25</v>
      </c>
      <c r="U239" s="71">
        <f t="shared" si="73"/>
        <v>0.20149038461538463</v>
      </c>
    </row>
    <row r="240" spans="1:21" ht="12.75" customHeight="1" x14ac:dyDescent="0.25">
      <c r="A240" s="61" t="s">
        <v>438</v>
      </c>
      <c r="B240" s="8" t="s">
        <v>182</v>
      </c>
      <c r="C240" s="48">
        <v>1200</v>
      </c>
      <c r="D240" s="20"/>
      <c r="E240" s="75">
        <f t="shared" si="70"/>
        <v>1200</v>
      </c>
      <c r="F240" s="20"/>
      <c r="G240" s="20"/>
      <c r="H240" s="20">
        <v>0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f t="shared" si="71"/>
        <v>0</v>
      </c>
      <c r="T240" s="20">
        <f t="shared" si="72"/>
        <v>-1200</v>
      </c>
      <c r="U240" s="71">
        <f t="shared" si="73"/>
        <v>0</v>
      </c>
    </row>
    <row r="241" spans="1:21" ht="12.75" customHeight="1" x14ac:dyDescent="0.25">
      <c r="A241" s="61" t="s">
        <v>308</v>
      </c>
      <c r="B241" s="8" t="s">
        <v>183</v>
      </c>
      <c r="C241" s="48">
        <v>2500</v>
      </c>
      <c r="D241" s="20"/>
      <c r="E241" s="75">
        <f t="shared" si="70"/>
        <v>2500</v>
      </c>
      <c r="F241" s="20">
        <v>0</v>
      </c>
      <c r="G241" s="20">
        <v>0</v>
      </c>
      <c r="H241" s="20">
        <v>0</v>
      </c>
      <c r="I241" s="20">
        <v>74.900000000000006</v>
      </c>
      <c r="J241" s="20"/>
      <c r="K241" s="20"/>
      <c r="L241" s="20"/>
      <c r="M241" s="20"/>
      <c r="N241" s="20"/>
      <c r="O241" s="20"/>
      <c r="P241" s="20"/>
      <c r="Q241" s="20"/>
      <c r="R241" s="20"/>
      <c r="S241" s="20">
        <f t="shared" si="71"/>
        <v>74.900000000000006</v>
      </c>
      <c r="T241" s="20">
        <f t="shared" si="72"/>
        <v>-2425.1</v>
      </c>
      <c r="U241" s="71">
        <f t="shared" si="73"/>
        <v>2.9960000000000004E-2</v>
      </c>
    </row>
    <row r="242" spans="1:21" ht="12.75" customHeight="1" x14ac:dyDescent="0.25">
      <c r="A242" s="61" t="s">
        <v>309</v>
      </c>
      <c r="B242" s="8" t="s">
        <v>188</v>
      </c>
      <c r="C242" s="51">
        <v>94000</v>
      </c>
      <c r="D242" s="20"/>
      <c r="E242" s="75">
        <f t="shared" si="70"/>
        <v>94000</v>
      </c>
      <c r="F242" s="20">
        <v>11263</v>
      </c>
      <c r="G242" s="20">
        <v>8119.75</v>
      </c>
      <c r="H242" s="20">
        <v>7765.75</v>
      </c>
      <c r="I242" s="20">
        <v>6948.6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>
        <f t="shared" si="71"/>
        <v>34097.1</v>
      </c>
      <c r="T242" s="20">
        <f t="shared" si="72"/>
        <v>-59902.9</v>
      </c>
      <c r="U242" s="71">
        <f t="shared" si="73"/>
        <v>0.36273510638297873</v>
      </c>
    </row>
    <row r="243" spans="1:21" ht="12.75" customHeight="1" x14ac:dyDescent="0.25">
      <c r="A243" s="61" t="s">
        <v>310</v>
      </c>
      <c r="B243" s="8" t="s">
        <v>45</v>
      </c>
      <c r="C243" s="48">
        <v>3000</v>
      </c>
      <c r="D243" s="20"/>
      <c r="E243" s="75">
        <f t="shared" si="70"/>
        <v>3000</v>
      </c>
      <c r="F243" s="20">
        <v>228.84</v>
      </c>
      <c r="G243" s="20">
        <v>320.68</v>
      </c>
      <c r="H243" s="20">
        <v>288.74</v>
      </c>
      <c r="I243" s="20">
        <v>237.05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>
        <f t="shared" si="71"/>
        <v>1075.31</v>
      </c>
      <c r="T243" s="20">
        <f t="shared" si="72"/>
        <v>-1924.69</v>
      </c>
      <c r="U243" s="71">
        <f t="shared" si="73"/>
        <v>0.35843666666666663</v>
      </c>
    </row>
    <row r="244" spans="1:21" ht="12.75" customHeight="1" x14ac:dyDescent="0.25">
      <c r="A244" s="61" t="s">
        <v>311</v>
      </c>
      <c r="B244" s="8" t="s">
        <v>11</v>
      </c>
      <c r="C244" s="48">
        <v>2000</v>
      </c>
      <c r="D244" s="20"/>
      <c r="E244" s="75">
        <f t="shared" si="70"/>
        <v>2000</v>
      </c>
      <c r="F244" s="20">
        <v>377.63</v>
      </c>
      <c r="G244" s="20">
        <v>30.98</v>
      </c>
      <c r="H244" s="20">
        <v>116.33</v>
      </c>
      <c r="I244" s="20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>
        <f t="shared" si="71"/>
        <v>524.94000000000005</v>
      </c>
      <c r="T244" s="20">
        <f t="shared" si="72"/>
        <v>-1475.06</v>
      </c>
      <c r="U244" s="71">
        <f t="shared" si="73"/>
        <v>0.26247000000000004</v>
      </c>
    </row>
    <row r="245" spans="1:21" ht="12.75" customHeight="1" x14ac:dyDescent="0.25">
      <c r="A245" s="61" t="s">
        <v>312</v>
      </c>
      <c r="B245" s="8" t="s">
        <v>126</v>
      </c>
      <c r="C245" s="48">
        <v>17400</v>
      </c>
      <c r="D245" s="20"/>
      <c r="E245" s="75">
        <f t="shared" si="70"/>
        <v>17400</v>
      </c>
      <c r="F245" s="20">
        <v>2314.89</v>
      </c>
      <c r="G245" s="20">
        <v>1583.58</v>
      </c>
      <c r="H245" s="20">
        <v>1510.57</v>
      </c>
      <c r="I245" s="20">
        <v>1374.69</v>
      </c>
      <c r="J245" s="20"/>
      <c r="K245" s="20"/>
      <c r="L245" s="20"/>
      <c r="M245" s="20"/>
      <c r="N245" s="20"/>
      <c r="O245" s="20"/>
      <c r="P245" s="20"/>
      <c r="Q245" s="20"/>
      <c r="R245" s="20"/>
      <c r="S245" s="20">
        <f t="shared" si="71"/>
        <v>6783.73</v>
      </c>
      <c r="T245" s="20">
        <f t="shared" si="72"/>
        <v>-10616.27</v>
      </c>
      <c r="U245" s="71">
        <f t="shared" si="73"/>
        <v>0.38986954022988501</v>
      </c>
    </row>
    <row r="246" spans="1:21" ht="12.75" customHeight="1" x14ac:dyDescent="0.25">
      <c r="A246" s="61" t="s">
        <v>313</v>
      </c>
      <c r="B246" s="8" t="s">
        <v>46</v>
      </c>
      <c r="C246" s="48">
        <v>1000</v>
      </c>
      <c r="D246" s="20"/>
      <c r="E246" s="75">
        <f t="shared" si="70"/>
        <v>1000</v>
      </c>
      <c r="F246" s="20"/>
      <c r="G246" s="20"/>
      <c r="H246" s="20">
        <v>0</v>
      </c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>
        <f t="shared" si="71"/>
        <v>0</v>
      </c>
      <c r="T246" s="20">
        <f t="shared" si="72"/>
        <v>-1000</v>
      </c>
      <c r="U246" s="71">
        <f t="shared" si="73"/>
        <v>0</v>
      </c>
    </row>
    <row r="247" spans="1:21" ht="12.75" customHeight="1" x14ac:dyDescent="0.25">
      <c r="A247" s="63" t="s">
        <v>314</v>
      </c>
      <c r="B247" s="8" t="s">
        <v>13</v>
      </c>
      <c r="C247" s="20">
        <v>1200</v>
      </c>
      <c r="D247" s="20"/>
      <c r="E247" s="75">
        <f t="shared" si="70"/>
        <v>1200</v>
      </c>
      <c r="F247" s="20">
        <v>86.07</v>
      </c>
      <c r="G247" s="20">
        <v>86.12</v>
      </c>
      <c r="H247" s="20">
        <v>86.07</v>
      </c>
      <c r="I247" s="20">
        <v>86.07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>
        <f t="shared" si="71"/>
        <v>344.33</v>
      </c>
      <c r="T247" s="20">
        <f t="shared" si="72"/>
        <v>-855.67000000000007</v>
      </c>
      <c r="U247" s="71">
        <f t="shared" si="73"/>
        <v>0.28694166666666665</v>
      </c>
    </row>
    <row r="248" spans="1:21" ht="12.75" customHeight="1" x14ac:dyDescent="0.25">
      <c r="A248" s="63" t="s">
        <v>408</v>
      </c>
      <c r="B248" s="8" t="s">
        <v>89</v>
      </c>
      <c r="C248" s="20">
        <v>500</v>
      </c>
      <c r="D248" s="20"/>
      <c r="E248" s="75">
        <f t="shared" si="70"/>
        <v>500</v>
      </c>
      <c r="F248" s="20"/>
      <c r="G248" s="20"/>
      <c r="H248" s="20">
        <v>0</v>
      </c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>
        <f t="shared" si="71"/>
        <v>0</v>
      </c>
      <c r="T248" s="20">
        <f t="shared" si="72"/>
        <v>-500</v>
      </c>
      <c r="U248" s="71">
        <f t="shared" si="73"/>
        <v>0</v>
      </c>
    </row>
    <row r="249" spans="1:21" ht="12.75" customHeight="1" x14ac:dyDescent="0.25">
      <c r="A249" s="63" t="s">
        <v>315</v>
      </c>
      <c r="B249" s="8" t="s">
        <v>33</v>
      </c>
      <c r="C249" s="20">
        <v>500</v>
      </c>
      <c r="D249" s="20"/>
      <c r="E249" s="75">
        <f t="shared" si="70"/>
        <v>500</v>
      </c>
      <c r="F249" s="20">
        <v>27.35</v>
      </c>
      <c r="G249" s="20">
        <v>28.45</v>
      </c>
      <c r="H249" s="20">
        <v>28.45</v>
      </c>
      <c r="I249" s="20">
        <v>28.45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>
        <f t="shared" si="71"/>
        <v>112.7</v>
      </c>
      <c r="T249" s="20">
        <f t="shared" si="72"/>
        <v>-387.3</v>
      </c>
      <c r="U249" s="71">
        <f t="shared" si="73"/>
        <v>0.22540000000000002</v>
      </c>
    </row>
    <row r="250" spans="1:21" s="14" customFormat="1" ht="12.75" customHeight="1" x14ac:dyDescent="0.3">
      <c r="A250" s="59"/>
      <c r="B250" s="19" t="s">
        <v>87</v>
      </c>
      <c r="C250" s="25">
        <f t="shared" ref="C250:T250" si="75">SUM(C225:C249)</f>
        <v>253325</v>
      </c>
      <c r="D250" s="25">
        <f t="shared" si="75"/>
        <v>0</v>
      </c>
      <c r="E250" s="25">
        <f t="shared" si="75"/>
        <v>253325</v>
      </c>
      <c r="F250" s="25">
        <f t="shared" si="75"/>
        <v>24572.719999999998</v>
      </c>
      <c r="G250" s="25">
        <f t="shared" si="75"/>
        <v>20890.879999999997</v>
      </c>
      <c r="H250" s="25">
        <f t="shared" si="75"/>
        <v>21745.68</v>
      </c>
      <c r="I250" s="25">
        <f t="shared" si="75"/>
        <v>17477.759999999998</v>
      </c>
      <c r="J250" s="25">
        <f t="shared" si="75"/>
        <v>0</v>
      </c>
      <c r="K250" s="25">
        <f t="shared" si="75"/>
        <v>0</v>
      </c>
      <c r="L250" s="25">
        <f t="shared" si="75"/>
        <v>0</v>
      </c>
      <c r="M250" s="25">
        <f t="shared" si="75"/>
        <v>0</v>
      </c>
      <c r="N250" s="25">
        <f t="shared" si="75"/>
        <v>0</v>
      </c>
      <c r="O250" s="25">
        <f t="shared" si="75"/>
        <v>0</v>
      </c>
      <c r="P250" s="25">
        <f t="shared" si="75"/>
        <v>0</v>
      </c>
      <c r="Q250" s="25">
        <f t="shared" si="75"/>
        <v>0</v>
      </c>
      <c r="R250" s="25">
        <f t="shared" si="75"/>
        <v>0</v>
      </c>
      <c r="S250" s="25">
        <f t="shared" si="75"/>
        <v>84703.86</v>
      </c>
      <c r="T250" s="25">
        <f t="shared" si="75"/>
        <v>-168621.13999999998</v>
      </c>
      <c r="U250" s="89">
        <f t="shared" si="73"/>
        <v>0.33436834106385077</v>
      </c>
    </row>
    <row r="251" spans="1:21" ht="12.75" customHeight="1" x14ac:dyDescent="0.3">
      <c r="B251" s="3"/>
      <c r="C251" s="10"/>
      <c r="E251" s="29" t="s">
        <v>549</v>
      </c>
      <c r="F251" s="29">
        <v>17452.75</v>
      </c>
      <c r="G251" s="29">
        <v>19150.57</v>
      </c>
      <c r="H251" s="29">
        <v>36451.659999999982</v>
      </c>
      <c r="I251" s="29">
        <v>19888.939999999995</v>
      </c>
      <c r="J251" s="29">
        <v>16947.359999999997</v>
      </c>
      <c r="K251" s="29">
        <v>9843.5</v>
      </c>
      <c r="L251" s="29">
        <v>19634.73</v>
      </c>
      <c r="M251" s="29">
        <v>16357.990000000002</v>
      </c>
      <c r="N251" s="29">
        <v>13947.86</v>
      </c>
      <c r="O251" s="29">
        <v>16546.259999999998</v>
      </c>
      <c r="P251" s="29">
        <v>13251.69</v>
      </c>
      <c r="Q251" s="29">
        <v>24835.83</v>
      </c>
      <c r="R251" s="29">
        <v>364.4</v>
      </c>
      <c r="S251" s="100" cm="1">
        <f t="array" ref="S251">SUMPRODUCT((F250:Q250&lt;&gt;0)*(F251:Q251))</f>
        <v>92943.919999999984</v>
      </c>
      <c r="T251" s="26"/>
    </row>
    <row r="252" spans="1:21" ht="12.75" customHeight="1" x14ac:dyDescent="0.25">
      <c r="B252" s="3"/>
      <c r="C252" s="10"/>
      <c r="E252" s="26" t="s">
        <v>561</v>
      </c>
      <c r="F252" s="26">
        <f>F250-F251</f>
        <v>7119.9699999999975</v>
      </c>
      <c r="G252" s="26">
        <f t="shared" ref="G252:I252" si="76">G250-G251</f>
        <v>1740.3099999999977</v>
      </c>
      <c r="H252" s="26">
        <f t="shared" si="76"/>
        <v>-14705.979999999981</v>
      </c>
      <c r="I252" s="26">
        <f t="shared" si="76"/>
        <v>-2411.1799999999967</v>
      </c>
      <c r="J252" s="26">
        <f t="shared" ref="J252:Q252" si="77">J214-J248</f>
        <v>0</v>
      </c>
      <c r="K252" s="26">
        <f t="shared" si="77"/>
        <v>0</v>
      </c>
      <c r="L252" s="26">
        <f t="shared" si="77"/>
        <v>0</v>
      </c>
      <c r="M252" s="26">
        <f t="shared" si="77"/>
        <v>0</v>
      </c>
      <c r="N252" s="26">
        <f t="shared" si="77"/>
        <v>0</v>
      </c>
      <c r="O252" s="26">
        <f t="shared" si="77"/>
        <v>0</v>
      </c>
      <c r="P252" s="26">
        <f t="shared" si="77"/>
        <v>0</v>
      </c>
      <c r="Q252" s="26">
        <f t="shared" si="77"/>
        <v>0</v>
      </c>
      <c r="R252" s="26"/>
      <c r="S252" s="26">
        <f t="shared" ref="S252" si="78">S250-S251</f>
        <v>-8240.0599999999831</v>
      </c>
      <c r="T252" s="26"/>
    </row>
    <row r="253" spans="1:21" ht="12.75" customHeight="1" x14ac:dyDescent="0.25">
      <c r="B253" s="3"/>
      <c r="C253" s="1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1" s="14" customFormat="1" ht="12.75" customHeight="1" x14ac:dyDescent="0.3">
      <c r="A254" s="59"/>
      <c r="B254" s="15"/>
      <c r="C254" s="6">
        <v>2025</v>
      </c>
      <c r="D254" s="77" t="s">
        <v>70</v>
      </c>
      <c r="E254" s="44" t="s">
        <v>60</v>
      </c>
      <c r="F254" s="36" t="s">
        <v>62</v>
      </c>
      <c r="G254" s="36" t="s">
        <v>96</v>
      </c>
      <c r="H254" s="36" t="s">
        <v>97</v>
      </c>
      <c r="I254" s="36" t="s">
        <v>98</v>
      </c>
      <c r="J254" s="36" t="s">
        <v>100</v>
      </c>
      <c r="K254" s="36" t="s">
        <v>101</v>
      </c>
      <c r="L254" s="36" t="s">
        <v>102</v>
      </c>
      <c r="M254" s="36" t="s">
        <v>103</v>
      </c>
      <c r="N254" s="36" t="s">
        <v>104</v>
      </c>
      <c r="O254" s="36" t="s">
        <v>105</v>
      </c>
      <c r="P254" s="36" t="s">
        <v>106</v>
      </c>
      <c r="Q254" s="36" t="s">
        <v>107</v>
      </c>
      <c r="R254" s="44" t="s">
        <v>449</v>
      </c>
      <c r="S254" s="36" t="s">
        <v>58</v>
      </c>
      <c r="T254" s="44" t="s">
        <v>64</v>
      </c>
      <c r="U254" s="112" t="s">
        <v>66</v>
      </c>
    </row>
    <row r="255" spans="1:21" s="14" customFormat="1" ht="12.75" customHeight="1" x14ac:dyDescent="0.3">
      <c r="A255" s="60" t="s">
        <v>141</v>
      </c>
      <c r="B255" s="70" t="s">
        <v>112</v>
      </c>
      <c r="C255" s="35" t="s">
        <v>57</v>
      </c>
      <c r="D255" s="78" t="s">
        <v>59</v>
      </c>
      <c r="E255" s="45" t="s">
        <v>61</v>
      </c>
      <c r="F255" s="37" t="s">
        <v>63</v>
      </c>
      <c r="G255" s="37" t="s">
        <v>63</v>
      </c>
      <c r="H255" s="37" t="s">
        <v>63</v>
      </c>
      <c r="I255" s="37" t="s">
        <v>63</v>
      </c>
      <c r="J255" s="37" t="s">
        <v>63</v>
      </c>
      <c r="K255" s="37" t="s">
        <v>63</v>
      </c>
      <c r="L255" s="37" t="s">
        <v>63</v>
      </c>
      <c r="M255" s="37" t="s">
        <v>63</v>
      </c>
      <c r="N255" s="37" t="s">
        <v>63</v>
      </c>
      <c r="O255" s="37" t="s">
        <v>63</v>
      </c>
      <c r="P255" s="37" t="s">
        <v>63</v>
      </c>
      <c r="Q255" s="37" t="s">
        <v>63</v>
      </c>
      <c r="R255" s="45" t="s">
        <v>450</v>
      </c>
      <c r="S255" s="37" t="s">
        <v>15</v>
      </c>
      <c r="T255" s="45" t="s">
        <v>65</v>
      </c>
      <c r="U255" s="113" t="s">
        <v>67</v>
      </c>
    </row>
    <row r="256" spans="1:21" ht="12.75" customHeight="1" x14ac:dyDescent="0.25">
      <c r="A256" s="61" t="s">
        <v>391</v>
      </c>
      <c r="B256" s="74" t="s">
        <v>392</v>
      </c>
      <c r="C256" s="20">
        <v>6600</v>
      </c>
      <c r="D256" s="84"/>
      <c r="E256" s="75">
        <f t="shared" ref="E256:E286" si="79">SUM(C256:D256)</f>
        <v>6600</v>
      </c>
      <c r="F256" s="75">
        <v>550</v>
      </c>
      <c r="G256" s="75">
        <v>550</v>
      </c>
      <c r="H256" s="75">
        <v>1100</v>
      </c>
      <c r="I256" s="75">
        <v>550</v>
      </c>
      <c r="J256" s="75"/>
      <c r="K256" s="75"/>
      <c r="L256" s="75"/>
      <c r="M256" s="75"/>
      <c r="N256" s="75"/>
      <c r="O256" s="75"/>
      <c r="P256" s="75"/>
      <c r="Q256" s="75"/>
      <c r="R256" s="75"/>
      <c r="S256" s="20">
        <f t="shared" ref="S256:S286" si="80">SUM(F256:R256)</f>
        <v>2750</v>
      </c>
      <c r="T256" s="20">
        <f t="shared" ref="T256:T286" si="81">SUM(S256-E256)</f>
        <v>-3850</v>
      </c>
      <c r="U256" s="71">
        <f t="shared" ref="U256:U287" si="82">S256/E256</f>
        <v>0.41666666666666669</v>
      </c>
    </row>
    <row r="257" spans="1:21" ht="12.75" customHeight="1" x14ac:dyDescent="0.25">
      <c r="A257" s="61" t="s">
        <v>403</v>
      </c>
      <c r="B257" s="74" t="s">
        <v>530</v>
      </c>
      <c r="C257" s="48">
        <v>2000</v>
      </c>
      <c r="D257" s="84"/>
      <c r="E257" s="75">
        <f t="shared" si="79"/>
        <v>2000</v>
      </c>
      <c r="F257" s="75">
        <v>86.65</v>
      </c>
      <c r="G257" s="75">
        <v>124.32</v>
      </c>
      <c r="H257" s="75">
        <v>493.11</v>
      </c>
      <c r="I257" s="75">
        <v>488.7</v>
      </c>
      <c r="J257" s="75"/>
      <c r="K257" s="75"/>
      <c r="L257" s="75"/>
      <c r="M257" s="75"/>
      <c r="N257" s="75"/>
      <c r="O257" s="75"/>
      <c r="P257" s="75"/>
      <c r="Q257" s="75"/>
      <c r="R257" s="75"/>
      <c r="S257" s="20">
        <f t="shared" si="80"/>
        <v>1192.78</v>
      </c>
      <c r="T257" s="20">
        <f t="shared" si="81"/>
        <v>-807.22</v>
      </c>
      <c r="U257" s="71">
        <f t="shared" si="82"/>
        <v>0.59638999999999998</v>
      </c>
    </row>
    <row r="258" spans="1:21" ht="12.75" customHeight="1" x14ac:dyDescent="0.25">
      <c r="A258" s="61" t="s">
        <v>316</v>
      </c>
      <c r="B258" s="8" t="s">
        <v>529</v>
      </c>
      <c r="C258" s="48">
        <v>56000</v>
      </c>
      <c r="D258" s="20"/>
      <c r="E258" s="75">
        <f t="shared" si="79"/>
        <v>56000</v>
      </c>
      <c r="F258" s="20">
        <v>0</v>
      </c>
      <c r="G258" s="20">
        <v>3101.78</v>
      </c>
      <c r="H258" s="20">
        <v>2616.38</v>
      </c>
      <c r="I258" s="20">
        <v>1226.22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>
        <f t="shared" si="80"/>
        <v>6944.38</v>
      </c>
      <c r="T258" s="20">
        <f t="shared" si="81"/>
        <v>-49055.62</v>
      </c>
      <c r="U258" s="71">
        <f t="shared" si="82"/>
        <v>0.12400678571428572</v>
      </c>
    </row>
    <row r="259" spans="1:21" ht="12.75" customHeight="1" x14ac:dyDescent="0.25">
      <c r="A259" s="61" t="s">
        <v>317</v>
      </c>
      <c r="B259" s="8" t="s">
        <v>531</v>
      </c>
      <c r="C259" s="48">
        <v>200</v>
      </c>
      <c r="D259" s="20"/>
      <c r="E259" s="75">
        <f t="shared" si="79"/>
        <v>200</v>
      </c>
      <c r="F259" s="20">
        <v>73</v>
      </c>
      <c r="G259" s="20">
        <v>0</v>
      </c>
      <c r="H259" s="20">
        <v>0</v>
      </c>
      <c r="I259" s="20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>
        <f t="shared" si="80"/>
        <v>73</v>
      </c>
      <c r="T259" s="20">
        <f t="shared" si="81"/>
        <v>-127</v>
      </c>
      <c r="U259" s="71">
        <f t="shared" si="82"/>
        <v>0.36499999999999999</v>
      </c>
    </row>
    <row r="260" spans="1:21" ht="12.75" customHeight="1" x14ac:dyDescent="0.25">
      <c r="A260" s="61" t="s">
        <v>433</v>
      </c>
      <c r="B260" s="8" t="s">
        <v>434</v>
      </c>
      <c r="C260" s="48">
        <v>1156</v>
      </c>
      <c r="D260" s="20"/>
      <c r="E260" s="75">
        <f t="shared" si="79"/>
        <v>1156</v>
      </c>
      <c r="F260" s="20">
        <v>0</v>
      </c>
      <c r="G260" s="20">
        <v>720</v>
      </c>
      <c r="H260" s="20">
        <v>0</v>
      </c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>
        <f t="shared" si="80"/>
        <v>720</v>
      </c>
      <c r="T260" s="20">
        <f t="shared" si="81"/>
        <v>-436</v>
      </c>
      <c r="U260" s="71">
        <f t="shared" si="82"/>
        <v>0.62283737024221453</v>
      </c>
    </row>
    <row r="261" spans="1:21" ht="12.75" customHeight="1" x14ac:dyDescent="0.25">
      <c r="A261" s="61" t="s">
        <v>318</v>
      </c>
      <c r="B261" s="8" t="s">
        <v>505</v>
      </c>
      <c r="C261" s="48">
        <v>1000</v>
      </c>
      <c r="D261" s="20"/>
      <c r="E261" s="75">
        <f t="shared" si="79"/>
        <v>1000</v>
      </c>
      <c r="F261" s="20"/>
      <c r="G261" s="20"/>
      <c r="H261" s="20">
        <v>0</v>
      </c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>
        <f t="shared" si="80"/>
        <v>0</v>
      </c>
      <c r="T261" s="20">
        <f t="shared" si="81"/>
        <v>-1000</v>
      </c>
      <c r="U261" s="71">
        <f t="shared" si="82"/>
        <v>0</v>
      </c>
    </row>
    <row r="262" spans="1:21" ht="12.75" customHeight="1" x14ac:dyDescent="0.25">
      <c r="A262" s="61" t="s">
        <v>489</v>
      </c>
      <c r="B262" s="8" t="s">
        <v>490</v>
      </c>
      <c r="C262" s="48">
        <v>1700</v>
      </c>
      <c r="D262" s="20"/>
      <c r="E262" s="75">
        <f t="shared" si="79"/>
        <v>1700</v>
      </c>
      <c r="F262" s="20"/>
      <c r="G262" s="20"/>
      <c r="H262" s="20">
        <v>0</v>
      </c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>
        <f t="shared" ref="S262" si="83">SUM(F262:R262)</f>
        <v>0</v>
      </c>
      <c r="T262" s="20">
        <f t="shared" si="81"/>
        <v>-1700</v>
      </c>
      <c r="U262" s="71">
        <v>0</v>
      </c>
    </row>
    <row r="263" spans="1:21" ht="12.75" customHeight="1" x14ac:dyDescent="0.25">
      <c r="A263" s="61" t="s">
        <v>319</v>
      </c>
      <c r="B263" s="8" t="s">
        <v>506</v>
      </c>
      <c r="C263" s="48">
        <v>40000</v>
      </c>
      <c r="D263" s="20"/>
      <c r="E263" s="75">
        <f t="shared" si="79"/>
        <v>40000</v>
      </c>
      <c r="F263" s="20">
        <v>5706.14</v>
      </c>
      <c r="G263" s="20">
        <v>-1987.43</v>
      </c>
      <c r="H263" s="20">
        <v>3338.4</v>
      </c>
      <c r="I263" s="20">
        <v>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>
        <f t="shared" si="80"/>
        <v>7057.1100000000006</v>
      </c>
      <c r="T263" s="20">
        <f t="shared" si="81"/>
        <v>-32942.89</v>
      </c>
      <c r="U263" s="71">
        <f t="shared" si="82"/>
        <v>0.17642775000000002</v>
      </c>
    </row>
    <row r="264" spans="1:21" ht="12.75" customHeight="1" x14ac:dyDescent="0.25">
      <c r="A264" s="61" t="s">
        <v>320</v>
      </c>
      <c r="B264" s="8" t="s">
        <v>507</v>
      </c>
      <c r="C264" s="48">
        <v>25000</v>
      </c>
      <c r="D264" s="20"/>
      <c r="E264" s="75">
        <f t="shared" si="79"/>
        <v>25000</v>
      </c>
      <c r="F264" s="20">
        <v>1766.67</v>
      </c>
      <c r="G264" s="20">
        <v>1315.94</v>
      </c>
      <c r="H264" s="20">
        <v>221.01</v>
      </c>
      <c r="I264" s="20">
        <v>2882.28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>
        <f t="shared" si="80"/>
        <v>6185.9</v>
      </c>
      <c r="T264" s="20">
        <f t="shared" si="81"/>
        <v>-18814.099999999999</v>
      </c>
      <c r="U264" s="71">
        <f t="shared" si="82"/>
        <v>0.24743599999999999</v>
      </c>
    </row>
    <row r="265" spans="1:21" ht="12.75" customHeight="1" x14ac:dyDescent="0.25">
      <c r="A265" s="61" t="s">
        <v>321</v>
      </c>
      <c r="B265" s="8" t="s">
        <v>508</v>
      </c>
      <c r="C265" s="48">
        <v>16600</v>
      </c>
      <c r="D265" s="20"/>
      <c r="E265" s="75">
        <f t="shared" si="79"/>
        <v>16600</v>
      </c>
      <c r="F265" s="20">
        <v>1770.43</v>
      </c>
      <c r="G265" s="20">
        <v>1944.4</v>
      </c>
      <c r="H265" s="20">
        <v>1902.53</v>
      </c>
      <c r="I265" s="20">
        <v>1944.4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>
        <f t="shared" si="80"/>
        <v>7561.76</v>
      </c>
      <c r="T265" s="20">
        <f t="shared" si="81"/>
        <v>-9038.24</v>
      </c>
      <c r="U265" s="71">
        <f t="shared" si="82"/>
        <v>0.45552771084337351</v>
      </c>
    </row>
    <row r="266" spans="1:21" ht="12.75" customHeight="1" x14ac:dyDescent="0.25">
      <c r="A266" s="61" t="s">
        <v>322</v>
      </c>
      <c r="B266" s="8" t="s">
        <v>509</v>
      </c>
      <c r="C266" s="48">
        <v>21000</v>
      </c>
      <c r="D266" s="20"/>
      <c r="E266" s="75">
        <f t="shared" si="79"/>
        <v>21000</v>
      </c>
      <c r="F266" s="20">
        <v>1435.83</v>
      </c>
      <c r="G266" s="20">
        <v>1686.53</v>
      </c>
      <c r="H266" s="20">
        <v>301.08999999999997</v>
      </c>
      <c r="I266" s="20">
        <v>302.92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>
        <f t="shared" si="80"/>
        <v>3726.37</v>
      </c>
      <c r="T266" s="20">
        <f t="shared" si="81"/>
        <v>-17273.63</v>
      </c>
      <c r="U266" s="71">
        <f t="shared" si="82"/>
        <v>0.17744619047619048</v>
      </c>
    </row>
    <row r="267" spans="1:21" ht="12.75" customHeight="1" x14ac:dyDescent="0.25">
      <c r="A267" s="61" t="s">
        <v>323</v>
      </c>
      <c r="B267" s="8" t="s">
        <v>510</v>
      </c>
      <c r="C267" s="48">
        <v>100</v>
      </c>
      <c r="D267" s="20"/>
      <c r="E267" s="75">
        <f t="shared" si="79"/>
        <v>100</v>
      </c>
      <c r="F267" s="20"/>
      <c r="G267" s="20"/>
      <c r="H267" s="20">
        <v>0</v>
      </c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>
        <f t="shared" si="80"/>
        <v>0</v>
      </c>
      <c r="T267" s="20">
        <f t="shared" si="81"/>
        <v>-100</v>
      </c>
      <c r="U267" s="71">
        <f t="shared" si="82"/>
        <v>0</v>
      </c>
    </row>
    <row r="268" spans="1:21" ht="12.75" customHeight="1" x14ac:dyDescent="0.25">
      <c r="A268" s="61" t="s">
        <v>324</v>
      </c>
      <c r="B268" s="8" t="s">
        <v>511</v>
      </c>
      <c r="C268" s="48">
        <v>20000</v>
      </c>
      <c r="D268" s="20"/>
      <c r="E268" s="75">
        <f t="shared" si="79"/>
        <v>20000</v>
      </c>
      <c r="F268" s="20"/>
      <c r="G268" s="20"/>
      <c r="H268" s="20">
        <v>0</v>
      </c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>
        <f t="shared" si="80"/>
        <v>0</v>
      </c>
      <c r="T268" s="20">
        <f t="shared" si="81"/>
        <v>-20000</v>
      </c>
      <c r="U268" s="71">
        <f t="shared" si="82"/>
        <v>0</v>
      </c>
    </row>
    <row r="269" spans="1:21" ht="12.75" customHeight="1" x14ac:dyDescent="0.25">
      <c r="A269" s="61" t="s">
        <v>325</v>
      </c>
      <c r="B269" s="8" t="s">
        <v>512</v>
      </c>
      <c r="C269" s="48">
        <v>14000</v>
      </c>
      <c r="D269" s="20"/>
      <c r="E269" s="75">
        <f t="shared" si="79"/>
        <v>14000</v>
      </c>
      <c r="F269" s="20">
        <v>1471.98</v>
      </c>
      <c r="G269" s="20">
        <v>0</v>
      </c>
      <c r="H269" s="20">
        <v>1712.25</v>
      </c>
      <c r="I269" s="20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>
        <f t="shared" si="80"/>
        <v>3184.23</v>
      </c>
      <c r="T269" s="20">
        <f t="shared" si="81"/>
        <v>-10815.77</v>
      </c>
      <c r="U269" s="71">
        <f t="shared" si="82"/>
        <v>0.22744500000000001</v>
      </c>
    </row>
    <row r="270" spans="1:21" ht="12.75" customHeight="1" x14ac:dyDescent="0.25">
      <c r="A270" s="61" t="s">
        <v>326</v>
      </c>
      <c r="B270" s="8" t="s">
        <v>513</v>
      </c>
      <c r="C270" s="48">
        <v>300</v>
      </c>
      <c r="D270" s="20"/>
      <c r="E270" s="75">
        <f t="shared" si="79"/>
        <v>300</v>
      </c>
      <c r="F270" s="20">
        <v>0</v>
      </c>
      <c r="G270" s="20">
        <v>0</v>
      </c>
      <c r="H270" s="20">
        <v>4945.45</v>
      </c>
      <c r="I270" s="20">
        <v>-10.06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>
        <f t="shared" si="80"/>
        <v>4935.3899999999994</v>
      </c>
      <c r="T270" s="20">
        <f t="shared" si="81"/>
        <v>4635.3899999999994</v>
      </c>
      <c r="U270" s="71">
        <f t="shared" si="82"/>
        <v>16.4513</v>
      </c>
    </row>
    <row r="271" spans="1:21" ht="12.75" customHeight="1" x14ac:dyDescent="0.25">
      <c r="A271" s="61" t="s">
        <v>327</v>
      </c>
      <c r="B271" s="8" t="s">
        <v>514</v>
      </c>
      <c r="C271" s="48">
        <v>1000</v>
      </c>
      <c r="D271" s="20"/>
      <c r="E271" s="75">
        <f t="shared" si="79"/>
        <v>1000</v>
      </c>
      <c r="F271" s="20"/>
      <c r="G271" s="20"/>
      <c r="H271" s="20">
        <v>0</v>
      </c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>
        <f t="shared" si="80"/>
        <v>0</v>
      </c>
      <c r="T271" s="20">
        <f t="shared" si="81"/>
        <v>-1000</v>
      </c>
      <c r="U271" s="71">
        <f t="shared" si="82"/>
        <v>0</v>
      </c>
    </row>
    <row r="272" spans="1:21" ht="12.75" customHeight="1" x14ac:dyDescent="0.25">
      <c r="A272" s="61" t="s">
        <v>328</v>
      </c>
      <c r="B272" s="8" t="s">
        <v>515</v>
      </c>
      <c r="C272" s="48">
        <v>2000</v>
      </c>
      <c r="D272" s="20"/>
      <c r="E272" s="75">
        <f t="shared" si="79"/>
        <v>2000</v>
      </c>
      <c r="F272" s="20"/>
      <c r="G272" s="20"/>
      <c r="H272" s="20">
        <v>0</v>
      </c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>
        <f t="shared" si="80"/>
        <v>0</v>
      </c>
      <c r="T272" s="20">
        <f t="shared" si="81"/>
        <v>-2000</v>
      </c>
      <c r="U272" s="71">
        <f t="shared" si="82"/>
        <v>0</v>
      </c>
    </row>
    <row r="273" spans="1:21" ht="12.75" customHeight="1" x14ac:dyDescent="0.25">
      <c r="A273" s="61" t="s">
        <v>329</v>
      </c>
      <c r="B273" s="8" t="s">
        <v>516</v>
      </c>
      <c r="C273" s="48">
        <v>3000</v>
      </c>
      <c r="D273" s="20"/>
      <c r="E273" s="75">
        <f t="shared" si="79"/>
        <v>3000</v>
      </c>
      <c r="F273" s="20">
        <v>193.27</v>
      </c>
      <c r="G273" s="20">
        <v>439.44</v>
      </c>
      <c r="H273" s="20">
        <v>1013.12</v>
      </c>
      <c r="I273" s="20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>
        <f t="shared" si="80"/>
        <v>1645.83</v>
      </c>
      <c r="T273" s="20">
        <f t="shared" si="81"/>
        <v>-1354.17</v>
      </c>
      <c r="U273" s="71">
        <f t="shared" si="82"/>
        <v>0.54860999999999993</v>
      </c>
    </row>
    <row r="274" spans="1:21" ht="12.75" customHeight="1" x14ac:dyDescent="0.25">
      <c r="A274" s="61" t="s">
        <v>330</v>
      </c>
      <c r="B274" s="8" t="s">
        <v>517</v>
      </c>
      <c r="C274" s="48">
        <v>5000</v>
      </c>
      <c r="D274" s="20"/>
      <c r="E274" s="75">
        <f t="shared" si="79"/>
        <v>5000</v>
      </c>
      <c r="F274" s="20">
        <v>173.34</v>
      </c>
      <c r="G274" s="20">
        <v>173.34</v>
      </c>
      <c r="H274" s="20">
        <v>173.34</v>
      </c>
      <c r="I274" s="20">
        <v>173.34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>
        <f t="shared" si="80"/>
        <v>693.36</v>
      </c>
      <c r="T274" s="20">
        <f t="shared" si="81"/>
        <v>-4306.6400000000003</v>
      </c>
      <c r="U274" s="71">
        <f t="shared" si="82"/>
        <v>0.13867199999999999</v>
      </c>
    </row>
    <row r="275" spans="1:21" ht="12.75" customHeight="1" x14ac:dyDescent="0.25">
      <c r="A275" s="61" t="s">
        <v>331</v>
      </c>
      <c r="B275" s="8" t="s">
        <v>518</v>
      </c>
      <c r="C275" s="48">
        <v>20000</v>
      </c>
      <c r="D275" s="20"/>
      <c r="E275" s="75">
        <f t="shared" si="79"/>
        <v>20000</v>
      </c>
      <c r="F275" s="20">
        <v>802.08</v>
      </c>
      <c r="G275" s="20">
        <v>0</v>
      </c>
      <c r="H275" s="20">
        <v>2531.4</v>
      </c>
      <c r="I275" s="20">
        <v>702.92</v>
      </c>
      <c r="J275" s="20"/>
      <c r="K275" s="20"/>
      <c r="L275" s="20"/>
      <c r="M275" s="20"/>
      <c r="N275" s="20"/>
      <c r="O275" s="20"/>
      <c r="P275" s="20"/>
      <c r="Q275" s="20"/>
      <c r="R275" s="20"/>
      <c r="S275" s="20">
        <f t="shared" si="80"/>
        <v>4036.4</v>
      </c>
      <c r="T275" s="20">
        <f t="shared" si="81"/>
        <v>-15963.6</v>
      </c>
      <c r="U275" s="71">
        <f t="shared" si="82"/>
        <v>0.20182</v>
      </c>
    </row>
    <row r="276" spans="1:21" ht="12.75" customHeight="1" x14ac:dyDescent="0.25">
      <c r="A276" s="61" t="s">
        <v>332</v>
      </c>
      <c r="B276" s="8" t="s">
        <v>519</v>
      </c>
      <c r="C276" s="48">
        <v>1500</v>
      </c>
      <c r="D276" s="20"/>
      <c r="E276" s="75">
        <f t="shared" si="79"/>
        <v>1500</v>
      </c>
      <c r="F276" s="20"/>
      <c r="G276" s="20"/>
      <c r="H276" s="20">
        <v>0</v>
      </c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>
        <f t="shared" si="80"/>
        <v>0</v>
      </c>
      <c r="T276" s="20">
        <f t="shared" si="81"/>
        <v>-1500</v>
      </c>
      <c r="U276" s="71"/>
    </row>
    <row r="277" spans="1:21" ht="12.75" customHeight="1" x14ac:dyDescent="0.25">
      <c r="A277" s="61" t="s">
        <v>333</v>
      </c>
      <c r="B277" s="8" t="s">
        <v>520</v>
      </c>
      <c r="C277" s="48">
        <v>260000</v>
      </c>
      <c r="D277" s="20"/>
      <c r="E277" s="75">
        <f t="shared" si="79"/>
        <v>260000</v>
      </c>
      <c r="F277" s="20">
        <v>21358.87</v>
      </c>
      <c r="G277" s="20">
        <v>18086.25</v>
      </c>
      <c r="H277" s="20">
        <v>18294.25</v>
      </c>
      <c r="I277" s="20">
        <v>18435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>
        <f t="shared" si="80"/>
        <v>76174.37</v>
      </c>
      <c r="T277" s="20">
        <f t="shared" si="81"/>
        <v>-183825.63</v>
      </c>
      <c r="U277" s="71">
        <f t="shared" si="82"/>
        <v>0.29297834615384616</v>
      </c>
    </row>
    <row r="278" spans="1:21" ht="12.75" customHeight="1" x14ac:dyDescent="0.25">
      <c r="A278" s="61" t="s">
        <v>393</v>
      </c>
      <c r="B278" s="8" t="s">
        <v>521</v>
      </c>
      <c r="C278" s="48">
        <v>2000</v>
      </c>
      <c r="D278" s="20"/>
      <c r="E278" s="75">
        <f t="shared" si="79"/>
        <v>2000</v>
      </c>
      <c r="F278" s="20"/>
      <c r="G278" s="20"/>
      <c r="H278" s="20">
        <v>0</v>
      </c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>
        <f t="shared" si="80"/>
        <v>0</v>
      </c>
      <c r="T278" s="20">
        <f t="shared" si="81"/>
        <v>-2000</v>
      </c>
      <c r="U278" s="71">
        <f t="shared" si="82"/>
        <v>0</v>
      </c>
    </row>
    <row r="279" spans="1:21" ht="12.75" customHeight="1" x14ac:dyDescent="0.25">
      <c r="A279" s="61" t="s">
        <v>334</v>
      </c>
      <c r="B279" s="8" t="s">
        <v>522</v>
      </c>
      <c r="C279" s="48">
        <v>1250</v>
      </c>
      <c r="D279" s="20"/>
      <c r="E279" s="75">
        <f t="shared" si="79"/>
        <v>1250</v>
      </c>
      <c r="F279" s="20"/>
      <c r="G279" s="20"/>
      <c r="H279" s="20">
        <v>0</v>
      </c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>
        <f t="shared" si="80"/>
        <v>0</v>
      </c>
      <c r="T279" s="20">
        <f t="shared" si="81"/>
        <v>-1250</v>
      </c>
      <c r="U279" s="71">
        <f t="shared" si="82"/>
        <v>0</v>
      </c>
    </row>
    <row r="280" spans="1:21" ht="12.75" customHeight="1" x14ac:dyDescent="0.25">
      <c r="A280" s="61" t="s">
        <v>335</v>
      </c>
      <c r="B280" s="8" t="s">
        <v>523</v>
      </c>
      <c r="C280" s="48">
        <v>500</v>
      </c>
      <c r="D280" s="20"/>
      <c r="E280" s="75">
        <f t="shared" si="79"/>
        <v>500</v>
      </c>
      <c r="F280" s="20"/>
      <c r="G280" s="20"/>
      <c r="H280" s="20">
        <v>0</v>
      </c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>
        <f t="shared" si="80"/>
        <v>0</v>
      </c>
      <c r="T280" s="20">
        <f t="shared" si="81"/>
        <v>-500</v>
      </c>
      <c r="U280" s="71">
        <f t="shared" si="82"/>
        <v>0</v>
      </c>
    </row>
    <row r="281" spans="1:21" ht="12.75" customHeight="1" x14ac:dyDescent="0.25">
      <c r="A281" s="61" t="s">
        <v>429</v>
      </c>
      <c r="B281" s="8" t="s">
        <v>430</v>
      </c>
      <c r="C281" s="48">
        <v>500</v>
      </c>
      <c r="D281" s="20"/>
      <c r="E281" s="75">
        <f t="shared" si="79"/>
        <v>500</v>
      </c>
      <c r="F281" s="20">
        <v>0</v>
      </c>
      <c r="G281" s="20">
        <v>381.85</v>
      </c>
      <c r="H281" s="20">
        <v>98.91</v>
      </c>
      <c r="I281" s="20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>
        <f t="shared" si="80"/>
        <v>480.76</v>
      </c>
      <c r="T281" s="20">
        <f t="shared" si="81"/>
        <v>-19.240000000000009</v>
      </c>
      <c r="U281" s="71">
        <f t="shared" si="82"/>
        <v>0.96151999999999993</v>
      </c>
    </row>
    <row r="282" spans="1:21" ht="12.75" customHeight="1" x14ac:dyDescent="0.25">
      <c r="A282" s="61" t="s">
        <v>336</v>
      </c>
      <c r="B282" s="8" t="s">
        <v>524</v>
      </c>
      <c r="C282" s="48">
        <v>52000</v>
      </c>
      <c r="D282" s="20"/>
      <c r="E282" s="75">
        <f t="shared" si="79"/>
        <v>52000</v>
      </c>
      <c r="F282" s="20">
        <v>5167.74</v>
      </c>
      <c r="G282" s="20">
        <v>4301.92</v>
      </c>
      <c r="H282" s="20">
        <v>4285.9399999999996</v>
      </c>
      <c r="I282" s="20">
        <v>4279.34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>
        <f t="shared" si="80"/>
        <v>18034.939999999999</v>
      </c>
      <c r="T282" s="20">
        <f t="shared" si="81"/>
        <v>-33965.06</v>
      </c>
      <c r="U282" s="71">
        <f t="shared" si="82"/>
        <v>0.34682576923076919</v>
      </c>
    </row>
    <row r="283" spans="1:21" ht="12.75" customHeight="1" x14ac:dyDescent="0.25">
      <c r="A283" s="63" t="s">
        <v>337</v>
      </c>
      <c r="B283" s="8" t="s">
        <v>525</v>
      </c>
      <c r="C283" s="20">
        <v>1600</v>
      </c>
      <c r="D283" s="20"/>
      <c r="E283" s="75">
        <f t="shared" si="79"/>
        <v>1600</v>
      </c>
      <c r="F283" s="20"/>
      <c r="G283" s="20"/>
      <c r="H283" s="20">
        <v>0</v>
      </c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>
        <f t="shared" si="80"/>
        <v>0</v>
      </c>
      <c r="T283" s="20">
        <f t="shared" si="81"/>
        <v>-1600</v>
      </c>
      <c r="U283" s="71">
        <f t="shared" si="82"/>
        <v>0</v>
      </c>
    </row>
    <row r="284" spans="1:21" ht="12.75" customHeight="1" x14ac:dyDescent="0.25">
      <c r="A284" s="63" t="s">
        <v>338</v>
      </c>
      <c r="B284" s="8" t="s">
        <v>526</v>
      </c>
      <c r="C284" s="20">
        <v>200</v>
      </c>
      <c r="D284" s="20"/>
      <c r="E284" s="75">
        <f t="shared" si="79"/>
        <v>200</v>
      </c>
      <c r="F284" s="20"/>
      <c r="G284" s="20"/>
      <c r="H284" s="20">
        <v>0</v>
      </c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>
        <f t="shared" si="80"/>
        <v>0</v>
      </c>
      <c r="T284" s="20">
        <f t="shared" si="81"/>
        <v>-200</v>
      </c>
      <c r="U284" s="71">
        <f t="shared" si="82"/>
        <v>0</v>
      </c>
    </row>
    <row r="285" spans="1:21" ht="12.75" customHeight="1" x14ac:dyDescent="0.25">
      <c r="A285" s="63" t="s">
        <v>407</v>
      </c>
      <c r="B285" s="8" t="s">
        <v>527</v>
      </c>
      <c r="C285" s="20">
        <v>1000</v>
      </c>
      <c r="D285" s="20"/>
      <c r="E285" s="75">
        <f t="shared" si="79"/>
        <v>1000</v>
      </c>
      <c r="F285" s="20"/>
      <c r="G285" s="20"/>
      <c r="H285" s="20">
        <v>0</v>
      </c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>
        <f t="shared" si="80"/>
        <v>0</v>
      </c>
      <c r="T285" s="20">
        <f t="shared" si="81"/>
        <v>-1000</v>
      </c>
      <c r="U285" s="71">
        <f t="shared" si="82"/>
        <v>0</v>
      </c>
    </row>
    <row r="286" spans="1:21" ht="12.75" customHeight="1" x14ac:dyDescent="0.25">
      <c r="A286" s="63" t="s">
        <v>339</v>
      </c>
      <c r="B286" s="8" t="s">
        <v>528</v>
      </c>
      <c r="C286" s="20">
        <v>350</v>
      </c>
      <c r="D286" s="20"/>
      <c r="E286" s="75">
        <f t="shared" si="79"/>
        <v>350</v>
      </c>
      <c r="F286" s="20">
        <v>27.35</v>
      </c>
      <c r="G286" s="20">
        <v>51.55</v>
      </c>
      <c r="H286" s="20">
        <v>74.91</v>
      </c>
      <c r="I286" s="20">
        <v>67.849999999999994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>
        <f t="shared" si="80"/>
        <v>221.66</v>
      </c>
      <c r="T286" s="20">
        <f t="shared" si="81"/>
        <v>-128.34</v>
      </c>
      <c r="U286" s="71">
        <f t="shared" si="82"/>
        <v>0.63331428571428572</v>
      </c>
    </row>
    <row r="287" spans="1:21" s="14" customFormat="1" ht="12.75" customHeight="1" x14ac:dyDescent="0.3">
      <c r="A287" s="59"/>
      <c r="B287" s="19" t="s">
        <v>15</v>
      </c>
      <c r="C287" s="25">
        <f>SUM(C256:C286)</f>
        <v>557556</v>
      </c>
      <c r="D287" s="25">
        <f>SUM(D258:D286)</f>
        <v>0</v>
      </c>
      <c r="E287" s="25">
        <f t="shared" ref="E287:S287" si="84">SUM(E256:E286)</f>
        <v>557556</v>
      </c>
      <c r="F287" s="25">
        <f t="shared" si="84"/>
        <v>40583.349999999991</v>
      </c>
      <c r="G287" s="25">
        <f t="shared" si="84"/>
        <v>30889.889999999996</v>
      </c>
      <c r="H287" s="25">
        <f t="shared" si="84"/>
        <v>43102.090000000011</v>
      </c>
      <c r="I287" s="25">
        <f t="shared" si="84"/>
        <v>31042.91</v>
      </c>
      <c r="J287" s="25">
        <f t="shared" si="84"/>
        <v>0</v>
      </c>
      <c r="K287" s="25">
        <f t="shared" si="84"/>
        <v>0</v>
      </c>
      <c r="L287" s="25">
        <f t="shared" si="84"/>
        <v>0</v>
      </c>
      <c r="M287" s="25">
        <f t="shared" si="84"/>
        <v>0</v>
      </c>
      <c r="N287" s="25">
        <f t="shared" si="84"/>
        <v>0</v>
      </c>
      <c r="O287" s="25">
        <f t="shared" si="84"/>
        <v>0</v>
      </c>
      <c r="P287" s="25">
        <f t="shared" si="84"/>
        <v>0</v>
      </c>
      <c r="Q287" s="25">
        <f t="shared" si="84"/>
        <v>0</v>
      </c>
      <c r="R287" s="25">
        <f t="shared" si="84"/>
        <v>0</v>
      </c>
      <c r="S287" s="25">
        <f t="shared" si="84"/>
        <v>145618.23999999999</v>
      </c>
      <c r="T287" s="25">
        <f>SUM(T258:T286)</f>
        <v>-407280.5400000001</v>
      </c>
      <c r="U287" s="89">
        <f t="shared" si="82"/>
        <v>0.26117240241338985</v>
      </c>
    </row>
    <row r="288" spans="1:21" ht="12.75" customHeight="1" x14ac:dyDescent="0.25">
      <c r="A288" s="58" t="s">
        <v>457</v>
      </c>
      <c r="B288" s="9" t="s">
        <v>458</v>
      </c>
      <c r="C288" s="20"/>
      <c r="D288" s="20"/>
      <c r="E288" s="20">
        <f>SUM(C288:D288)</f>
        <v>0</v>
      </c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>
        <f t="shared" ref="S288" si="85">SUM(F288:Q288)</f>
        <v>0</v>
      </c>
      <c r="T288" s="20">
        <f t="shared" ref="T288" si="86">SUM(S288-E288)</f>
        <v>0</v>
      </c>
      <c r="U288" s="71"/>
    </row>
    <row r="289" spans="1:21" s="14" customFormat="1" ht="12.75" customHeight="1" x14ac:dyDescent="0.3">
      <c r="A289" s="59"/>
      <c r="B289" s="43" t="s">
        <v>120</v>
      </c>
      <c r="C289" s="25"/>
      <c r="D289" s="25"/>
      <c r="E289" s="104"/>
      <c r="F289" s="104">
        <f>SUM(F287:F288)</f>
        <v>40583.349999999991</v>
      </c>
      <c r="G289" s="104">
        <f t="shared" ref="G289:Q289" si="87">SUM(G287:G288)</f>
        <v>30889.889999999996</v>
      </c>
      <c r="H289" s="104">
        <f t="shared" si="87"/>
        <v>43102.090000000011</v>
      </c>
      <c r="I289" s="104">
        <f t="shared" si="87"/>
        <v>31042.91</v>
      </c>
      <c r="J289" s="104">
        <f t="shared" si="87"/>
        <v>0</v>
      </c>
      <c r="K289" s="104">
        <f t="shared" si="87"/>
        <v>0</v>
      </c>
      <c r="L289" s="104">
        <f t="shared" si="87"/>
        <v>0</v>
      </c>
      <c r="M289" s="104">
        <f t="shared" si="87"/>
        <v>0</v>
      </c>
      <c r="N289" s="104">
        <f t="shared" si="87"/>
        <v>0</v>
      </c>
      <c r="O289" s="104">
        <f t="shared" si="87"/>
        <v>0</v>
      </c>
      <c r="P289" s="104">
        <f t="shared" si="87"/>
        <v>0</v>
      </c>
      <c r="Q289" s="104">
        <f t="shared" si="87"/>
        <v>0</v>
      </c>
      <c r="R289" s="101"/>
      <c r="S289" s="25">
        <f>SUM(S287:S288)</f>
        <v>145618.23999999999</v>
      </c>
      <c r="T289" s="106"/>
      <c r="U289" s="94"/>
    </row>
    <row r="290" spans="1:21" ht="12.75" customHeight="1" x14ac:dyDescent="0.3">
      <c r="E290" s="105" t="s">
        <v>549</v>
      </c>
      <c r="F290" s="105">
        <v>38718.310000000005</v>
      </c>
      <c r="G290" s="105">
        <v>33659.629999999997</v>
      </c>
      <c r="H290" s="105">
        <v>39219.179999999993</v>
      </c>
      <c r="I290" s="105">
        <v>38141</v>
      </c>
      <c r="J290" s="105">
        <v>34106.859999999993</v>
      </c>
      <c r="K290" s="105">
        <v>32700.339999999997</v>
      </c>
      <c r="L290" s="105">
        <v>41591.729999999996</v>
      </c>
      <c r="M290" s="105">
        <v>46687.509999999995</v>
      </c>
      <c r="N290" s="105">
        <v>27044.759999999995</v>
      </c>
      <c r="O290" s="105">
        <v>40271</v>
      </c>
      <c r="P290" s="105">
        <v>57311.729999999996</v>
      </c>
      <c r="Q290" s="105">
        <v>34763.08</v>
      </c>
      <c r="R290" s="105"/>
      <c r="S290" s="100" cm="1">
        <f t="array" ref="S290">SUMPRODUCT((F289:Q289&lt;&gt;0)*(F290:Q290))</f>
        <v>149738.12</v>
      </c>
      <c r="T290" s="26"/>
      <c r="U290" s="117"/>
    </row>
    <row r="291" spans="1:21" ht="12.75" customHeight="1" x14ac:dyDescent="0.25">
      <c r="B291" s="3"/>
      <c r="C291" s="10"/>
      <c r="E291" s="26" t="s">
        <v>561</v>
      </c>
      <c r="F291" s="26">
        <f>F289-F290</f>
        <v>1865.0399999999863</v>
      </c>
      <c r="G291" s="26">
        <f t="shared" ref="G291:I291" si="88">G289-G290</f>
        <v>-2769.7400000000016</v>
      </c>
      <c r="H291" s="26">
        <f t="shared" si="88"/>
        <v>3882.910000000018</v>
      </c>
      <c r="I291" s="26">
        <f t="shared" si="88"/>
        <v>-7098.09</v>
      </c>
      <c r="J291" s="26">
        <f t="shared" ref="J291:Q291" si="89">J253-J287</f>
        <v>0</v>
      </c>
      <c r="K291" s="26">
        <f t="shared" si="89"/>
        <v>0</v>
      </c>
      <c r="L291" s="26">
        <f t="shared" si="89"/>
        <v>0</v>
      </c>
      <c r="M291" s="26">
        <f t="shared" si="89"/>
        <v>0</v>
      </c>
      <c r="N291" s="26">
        <f t="shared" si="89"/>
        <v>0</v>
      </c>
      <c r="O291" s="26">
        <f t="shared" si="89"/>
        <v>0</v>
      </c>
      <c r="P291" s="26">
        <f t="shared" si="89"/>
        <v>0</v>
      </c>
      <c r="Q291" s="26">
        <f t="shared" si="89"/>
        <v>0</v>
      </c>
      <c r="R291" s="26"/>
      <c r="S291" s="26">
        <f t="shared" ref="S291" si="90">S289-S290</f>
        <v>-4119.8800000000047</v>
      </c>
      <c r="T291" s="26"/>
      <c r="U291" s="93"/>
    </row>
    <row r="292" spans="1:21" s="14" customFormat="1" ht="12.75" hidden="1" customHeight="1" x14ac:dyDescent="0.3">
      <c r="A292" s="59"/>
      <c r="C292" s="6">
        <v>2025</v>
      </c>
      <c r="D292" s="77" t="s">
        <v>70</v>
      </c>
      <c r="E292" s="44" t="s">
        <v>60</v>
      </c>
      <c r="F292" s="36" t="s">
        <v>62</v>
      </c>
      <c r="G292" s="36" t="s">
        <v>96</v>
      </c>
      <c r="H292" s="36" t="s">
        <v>97</v>
      </c>
      <c r="I292" s="36" t="s">
        <v>98</v>
      </c>
      <c r="J292" s="36" t="s">
        <v>100</v>
      </c>
      <c r="K292" s="36" t="s">
        <v>101</v>
      </c>
      <c r="L292" s="36" t="s">
        <v>102</v>
      </c>
      <c r="M292" s="36" t="s">
        <v>103</v>
      </c>
      <c r="N292" s="36" t="s">
        <v>104</v>
      </c>
      <c r="O292" s="36" t="s">
        <v>105</v>
      </c>
      <c r="P292" s="36" t="s">
        <v>106</v>
      </c>
      <c r="Q292" s="36" t="s">
        <v>107</v>
      </c>
      <c r="R292" s="44" t="s">
        <v>449</v>
      </c>
      <c r="S292" s="36" t="s">
        <v>58</v>
      </c>
      <c r="T292" s="44" t="s">
        <v>64</v>
      </c>
      <c r="U292" s="112" t="s">
        <v>66</v>
      </c>
    </row>
    <row r="293" spans="1:21" s="14" customFormat="1" ht="12.75" hidden="1" customHeight="1" x14ac:dyDescent="0.3">
      <c r="A293" s="60" t="s">
        <v>161</v>
      </c>
      <c r="B293" s="55" t="s">
        <v>30</v>
      </c>
      <c r="C293" s="35" t="s">
        <v>57</v>
      </c>
      <c r="D293" s="78" t="s">
        <v>59</v>
      </c>
      <c r="E293" s="45" t="s">
        <v>61</v>
      </c>
      <c r="F293" s="37" t="s">
        <v>63</v>
      </c>
      <c r="G293" s="37" t="s">
        <v>63</v>
      </c>
      <c r="H293" s="37" t="s">
        <v>63</v>
      </c>
      <c r="I293" s="37" t="s">
        <v>63</v>
      </c>
      <c r="J293" s="37" t="s">
        <v>63</v>
      </c>
      <c r="K293" s="37" t="s">
        <v>63</v>
      </c>
      <c r="L293" s="37" t="s">
        <v>63</v>
      </c>
      <c r="M293" s="37" t="s">
        <v>63</v>
      </c>
      <c r="N293" s="37" t="s">
        <v>63</v>
      </c>
      <c r="O293" s="37" t="s">
        <v>63</v>
      </c>
      <c r="P293" s="37" t="s">
        <v>63</v>
      </c>
      <c r="Q293" s="37" t="s">
        <v>63</v>
      </c>
      <c r="R293" s="45" t="s">
        <v>450</v>
      </c>
      <c r="S293" s="37" t="s">
        <v>15</v>
      </c>
      <c r="T293" s="45" t="s">
        <v>65</v>
      </c>
      <c r="U293" s="113" t="s">
        <v>67</v>
      </c>
    </row>
    <row r="294" spans="1:21" ht="12.75" hidden="1" customHeight="1" x14ac:dyDescent="0.25">
      <c r="A294" s="61" t="s">
        <v>539</v>
      </c>
      <c r="B294" s="74" t="s">
        <v>540</v>
      </c>
      <c r="C294" s="21">
        <v>0</v>
      </c>
      <c r="D294" s="20"/>
      <c r="E294" s="75">
        <f t="shared" ref="E294" si="91">SUM(C294:D294)</f>
        <v>0</v>
      </c>
      <c r="F294" s="20">
        <v>392.06</v>
      </c>
      <c r="G294" s="20">
        <v>10</v>
      </c>
      <c r="H294" s="20">
        <v>0</v>
      </c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>
        <f t="shared" ref="S294:S308" si="92">SUM(F294:R294)</f>
        <v>402.06</v>
      </c>
      <c r="T294" s="20">
        <f t="shared" ref="T294:T308" si="93">SUM(S294-E294)</f>
        <v>402.06</v>
      </c>
      <c r="U294" s="71" t="e">
        <f t="shared" ref="U294:U309" si="94">S294/E294</f>
        <v>#DIV/0!</v>
      </c>
    </row>
    <row r="295" spans="1:21" ht="12.75" hidden="1" customHeight="1" x14ac:dyDescent="0.25">
      <c r="A295" s="61" t="s">
        <v>340</v>
      </c>
      <c r="B295" s="8" t="s">
        <v>173</v>
      </c>
      <c r="C295" s="21">
        <v>0</v>
      </c>
      <c r="D295" s="20"/>
      <c r="E295" s="75">
        <f t="shared" ref="E295:E308" si="95">SUM(C295:D295)</f>
        <v>0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>
        <f t="shared" si="92"/>
        <v>0</v>
      </c>
      <c r="T295" s="20">
        <f t="shared" si="93"/>
        <v>0</v>
      </c>
      <c r="U295" s="71" t="e">
        <f t="shared" si="94"/>
        <v>#DIV/0!</v>
      </c>
    </row>
    <row r="296" spans="1:21" ht="12.75" hidden="1" customHeight="1" x14ac:dyDescent="0.25">
      <c r="A296" s="61" t="s">
        <v>341</v>
      </c>
      <c r="B296" s="8" t="s">
        <v>174</v>
      </c>
      <c r="C296" s="46">
        <v>1000</v>
      </c>
      <c r="D296" s="20"/>
      <c r="E296" s="75">
        <f t="shared" si="95"/>
        <v>1000</v>
      </c>
      <c r="F296" s="20"/>
      <c r="G296" s="20"/>
      <c r="H296" s="20">
        <v>0</v>
      </c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>
        <f t="shared" si="92"/>
        <v>0</v>
      </c>
      <c r="T296" s="20">
        <f t="shared" si="93"/>
        <v>-1000</v>
      </c>
      <c r="U296" s="71">
        <f t="shared" si="94"/>
        <v>0</v>
      </c>
    </row>
    <row r="297" spans="1:21" ht="12.75" hidden="1" customHeight="1" x14ac:dyDescent="0.25">
      <c r="A297" s="61" t="s">
        <v>342</v>
      </c>
      <c r="B297" s="8" t="s">
        <v>80</v>
      </c>
      <c r="C297" s="27">
        <v>2500</v>
      </c>
      <c r="D297" s="22"/>
      <c r="E297" s="75">
        <f t="shared" si="95"/>
        <v>2500</v>
      </c>
      <c r="F297" s="22">
        <v>135.99</v>
      </c>
      <c r="G297" s="22">
        <v>135.99</v>
      </c>
      <c r="H297" s="22">
        <v>0</v>
      </c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0">
        <f t="shared" si="92"/>
        <v>271.98</v>
      </c>
      <c r="T297" s="20">
        <f t="shared" si="93"/>
        <v>-2228.02</v>
      </c>
      <c r="U297" s="71">
        <f t="shared" si="94"/>
        <v>0.10879200000000001</v>
      </c>
    </row>
    <row r="298" spans="1:21" ht="12.75" hidden="1" customHeight="1" x14ac:dyDescent="0.25">
      <c r="A298" s="61" t="s">
        <v>343</v>
      </c>
      <c r="B298" s="8" t="s">
        <v>92</v>
      </c>
      <c r="C298" s="46">
        <v>0</v>
      </c>
      <c r="D298" s="20"/>
      <c r="E298" s="75">
        <f t="shared" si="95"/>
        <v>0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>
        <f t="shared" si="92"/>
        <v>0</v>
      </c>
      <c r="T298" s="20">
        <f t="shared" si="93"/>
        <v>0</v>
      </c>
      <c r="U298" s="71"/>
    </row>
    <row r="299" spans="1:21" ht="12.75" hidden="1" customHeight="1" x14ac:dyDescent="0.25">
      <c r="A299" s="61" t="s">
        <v>344</v>
      </c>
      <c r="B299" s="8" t="s">
        <v>19</v>
      </c>
      <c r="C299" s="46">
        <v>1500</v>
      </c>
      <c r="D299" s="20"/>
      <c r="E299" s="75">
        <f t="shared" si="95"/>
        <v>1500</v>
      </c>
      <c r="F299" s="20">
        <v>87.88</v>
      </c>
      <c r="G299" s="20"/>
      <c r="H299" s="20">
        <v>159.65</v>
      </c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>
        <f t="shared" si="92"/>
        <v>247.53</v>
      </c>
      <c r="T299" s="20">
        <f t="shared" si="93"/>
        <v>-1252.47</v>
      </c>
      <c r="U299" s="71">
        <f t="shared" si="94"/>
        <v>0.16502</v>
      </c>
    </row>
    <row r="300" spans="1:21" ht="12.75" hidden="1" customHeight="1" x14ac:dyDescent="0.25">
      <c r="A300" s="61" t="s">
        <v>345</v>
      </c>
      <c r="B300" s="8" t="s">
        <v>31</v>
      </c>
      <c r="C300" s="46">
        <v>0</v>
      </c>
      <c r="D300" s="20"/>
      <c r="E300" s="75">
        <f t="shared" si="95"/>
        <v>0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>
        <f t="shared" si="92"/>
        <v>0</v>
      </c>
      <c r="T300" s="20">
        <f t="shared" si="93"/>
        <v>0</v>
      </c>
      <c r="U300" s="71" t="e">
        <f t="shared" si="94"/>
        <v>#DIV/0!</v>
      </c>
    </row>
    <row r="301" spans="1:21" ht="12.75" hidden="1" customHeight="1" x14ac:dyDescent="0.25">
      <c r="A301" s="61" t="s">
        <v>346</v>
      </c>
      <c r="B301" s="8" t="s">
        <v>32</v>
      </c>
      <c r="C301" s="46">
        <v>2500</v>
      </c>
      <c r="D301" s="20"/>
      <c r="E301" s="75">
        <f t="shared" si="95"/>
        <v>2500</v>
      </c>
      <c r="F301" s="20"/>
      <c r="G301" s="20"/>
      <c r="H301" s="20">
        <v>0</v>
      </c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>
        <f t="shared" si="92"/>
        <v>0</v>
      </c>
      <c r="T301" s="20">
        <f t="shared" si="93"/>
        <v>-2500</v>
      </c>
      <c r="U301" s="71">
        <f t="shared" si="94"/>
        <v>0</v>
      </c>
    </row>
    <row r="302" spans="1:21" ht="12.75" hidden="1" customHeight="1" x14ac:dyDescent="0.25">
      <c r="A302" s="61" t="s">
        <v>347</v>
      </c>
      <c r="B302" s="8" t="s">
        <v>183</v>
      </c>
      <c r="C302" s="46">
        <v>3500</v>
      </c>
      <c r="D302" s="20"/>
      <c r="E302" s="75">
        <f t="shared" si="95"/>
        <v>3500</v>
      </c>
      <c r="F302" s="20">
        <v>225</v>
      </c>
      <c r="G302" s="20"/>
      <c r="H302" s="20">
        <v>0</v>
      </c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>
        <f t="shared" si="92"/>
        <v>225</v>
      </c>
      <c r="T302" s="20">
        <f t="shared" si="93"/>
        <v>-3275</v>
      </c>
      <c r="U302" s="71">
        <f t="shared" si="94"/>
        <v>6.4285714285714279E-2</v>
      </c>
    </row>
    <row r="303" spans="1:21" ht="12.75" hidden="1" customHeight="1" x14ac:dyDescent="0.25">
      <c r="A303" s="61" t="s">
        <v>491</v>
      </c>
      <c r="B303" s="8" t="s">
        <v>492</v>
      </c>
      <c r="C303" s="46">
        <v>8000</v>
      </c>
      <c r="D303" s="20"/>
      <c r="E303" s="75">
        <f t="shared" si="95"/>
        <v>8000</v>
      </c>
      <c r="F303" s="20"/>
      <c r="G303" s="20"/>
      <c r="H303" s="20">
        <v>0</v>
      </c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>
        <f t="shared" si="92"/>
        <v>0</v>
      </c>
      <c r="T303" s="20">
        <f t="shared" si="93"/>
        <v>-8000</v>
      </c>
      <c r="U303" s="71">
        <f t="shared" si="94"/>
        <v>0</v>
      </c>
    </row>
    <row r="304" spans="1:21" ht="12.75" hidden="1" customHeight="1" x14ac:dyDescent="0.25">
      <c r="A304" s="61" t="s">
        <v>348</v>
      </c>
      <c r="B304" s="8" t="s">
        <v>81</v>
      </c>
      <c r="C304" s="46">
        <v>10000</v>
      </c>
      <c r="D304" s="20"/>
      <c r="E304" s="75">
        <f t="shared" si="95"/>
        <v>10000</v>
      </c>
      <c r="F304" s="20">
        <v>4000</v>
      </c>
      <c r="G304" s="20">
        <v>3601.66</v>
      </c>
      <c r="H304" s="20">
        <v>3607</v>
      </c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>
        <f t="shared" si="92"/>
        <v>11208.66</v>
      </c>
      <c r="T304" s="20">
        <f t="shared" si="93"/>
        <v>1208.6599999999999</v>
      </c>
      <c r="U304" s="71">
        <f t="shared" si="94"/>
        <v>1.1208659999999999</v>
      </c>
    </row>
    <row r="305" spans="1:21" ht="12.75" hidden="1" customHeight="1" x14ac:dyDescent="0.25">
      <c r="A305" s="61" t="s">
        <v>447</v>
      </c>
      <c r="B305" s="8" t="s">
        <v>448</v>
      </c>
      <c r="C305" s="46">
        <v>0</v>
      </c>
      <c r="D305" s="20"/>
      <c r="E305" s="75">
        <f t="shared" si="95"/>
        <v>0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>
        <f t="shared" si="92"/>
        <v>0</v>
      </c>
      <c r="T305" s="20">
        <f t="shared" si="93"/>
        <v>0</v>
      </c>
      <c r="U305" s="71"/>
    </row>
    <row r="306" spans="1:21" ht="12.75" hidden="1" customHeight="1" x14ac:dyDescent="0.25">
      <c r="A306" s="61" t="s">
        <v>349</v>
      </c>
      <c r="B306" s="8" t="s">
        <v>11</v>
      </c>
      <c r="C306" s="46">
        <v>500</v>
      </c>
      <c r="D306" s="20"/>
      <c r="E306" s="75">
        <f t="shared" si="95"/>
        <v>500</v>
      </c>
      <c r="F306" s="20"/>
      <c r="G306" s="20"/>
      <c r="H306" s="20">
        <v>106.68</v>
      </c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>
        <f t="shared" si="92"/>
        <v>106.68</v>
      </c>
      <c r="T306" s="20">
        <f t="shared" si="93"/>
        <v>-393.32</v>
      </c>
      <c r="U306" s="71">
        <f t="shared" si="94"/>
        <v>0.21336000000000002</v>
      </c>
    </row>
    <row r="307" spans="1:21" ht="12.75" hidden="1" customHeight="1" x14ac:dyDescent="0.25">
      <c r="A307" s="61" t="s">
        <v>350</v>
      </c>
      <c r="B307" s="8" t="s">
        <v>13</v>
      </c>
      <c r="C307" s="46">
        <v>0</v>
      </c>
      <c r="D307" s="20"/>
      <c r="E307" s="75">
        <f t="shared" si="95"/>
        <v>0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>
        <f t="shared" si="92"/>
        <v>0</v>
      </c>
      <c r="T307" s="20">
        <f t="shared" si="93"/>
        <v>0</v>
      </c>
      <c r="U307" s="71"/>
    </row>
    <row r="308" spans="1:21" ht="12.75" hidden="1" customHeight="1" x14ac:dyDescent="0.25">
      <c r="A308" s="63" t="s">
        <v>351</v>
      </c>
      <c r="B308" s="8" t="s">
        <v>33</v>
      </c>
      <c r="C308" s="21">
        <v>350</v>
      </c>
      <c r="D308" s="20"/>
      <c r="E308" s="75">
        <f t="shared" si="95"/>
        <v>350</v>
      </c>
      <c r="F308" s="20">
        <v>27.35</v>
      </c>
      <c r="G308" s="20">
        <v>28.45</v>
      </c>
      <c r="H308" s="20">
        <v>28.45</v>
      </c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>
        <f t="shared" si="92"/>
        <v>84.25</v>
      </c>
      <c r="T308" s="20">
        <f t="shared" si="93"/>
        <v>-265.75</v>
      </c>
      <c r="U308" s="71">
        <f t="shared" si="94"/>
        <v>0.24071428571428571</v>
      </c>
    </row>
    <row r="309" spans="1:21" s="14" customFormat="1" ht="12.75" hidden="1" customHeight="1" x14ac:dyDescent="0.3">
      <c r="A309" s="59"/>
      <c r="B309" s="19" t="s">
        <v>15</v>
      </c>
      <c r="C309" s="25">
        <f>SUM(C295:C308)</f>
        <v>29850</v>
      </c>
      <c r="D309" s="25">
        <f>SUM(D295:D308)</f>
        <v>0</v>
      </c>
      <c r="E309" s="25">
        <f t="shared" ref="E309:R309" si="96">SUM(E295:E308)</f>
        <v>29850</v>
      </c>
      <c r="F309" s="25">
        <f>SUM(F294:F308)</f>
        <v>4868.2800000000007</v>
      </c>
      <c r="G309" s="25">
        <f t="shared" si="96"/>
        <v>3766.0999999999995</v>
      </c>
      <c r="H309" s="25">
        <f t="shared" si="96"/>
        <v>3901.7799999999997</v>
      </c>
      <c r="I309" s="25">
        <f t="shared" si="96"/>
        <v>0</v>
      </c>
      <c r="J309" s="25">
        <f t="shared" si="96"/>
        <v>0</v>
      </c>
      <c r="K309" s="25">
        <f t="shared" si="96"/>
        <v>0</v>
      </c>
      <c r="L309" s="25">
        <f>SUM(L295:L308)</f>
        <v>0</v>
      </c>
      <c r="M309" s="25">
        <f t="shared" si="96"/>
        <v>0</v>
      </c>
      <c r="N309" s="25">
        <f t="shared" si="96"/>
        <v>0</v>
      </c>
      <c r="O309" s="25">
        <f>SUM(O294:O308)</f>
        <v>0</v>
      </c>
      <c r="P309" s="25">
        <f>SUM(P294:P308)</f>
        <v>0</v>
      </c>
      <c r="Q309" s="25">
        <f t="shared" si="96"/>
        <v>0</v>
      </c>
      <c r="R309" s="25">
        <f t="shared" si="96"/>
        <v>0</v>
      </c>
      <c r="S309" s="25">
        <f>SUM(S294:S308)</f>
        <v>12546.16</v>
      </c>
      <c r="T309" s="25">
        <f>SUM(T295:T308)</f>
        <v>-17705.899999999998</v>
      </c>
      <c r="U309" s="89">
        <f t="shared" si="94"/>
        <v>0.42030686767169179</v>
      </c>
    </row>
    <row r="310" spans="1:21" s="14" customFormat="1" ht="12.75" hidden="1" customHeight="1" x14ac:dyDescent="0.3">
      <c r="A310" s="59"/>
      <c r="B310" s="9" t="s">
        <v>463</v>
      </c>
      <c r="C310" s="20"/>
      <c r="D310" s="25"/>
      <c r="E310" s="20">
        <f>SUM(C310:D310)</f>
        <v>0</v>
      </c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0">
        <f t="shared" ref="T310" si="97">SUM(S310-E310)</f>
        <v>0</v>
      </c>
      <c r="U310" s="89"/>
    </row>
    <row r="311" spans="1:21" s="14" customFormat="1" ht="12.75" hidden="1" customHeight="1" x14ac:dyDescent="0.3">
      <c r="A311" s="59"/>
      <c r="B311" s="19" t="s">
        <v>125</v>
      </c>
      <c r="C311" s="25">
        <f>SUM(C309:C310)</f>
        <v>29850</v>
      </c>
      <c r="D311" s="25"/>
      <c r="E311" s="101">
        <f>SUM(E309:E310)</f>
        <v>29850</v>
      </c>
      <c r="F311" s="101">
        <f t="shared" ref="F311:Q311" si="98">SUM(F309:F310)</f>
        <v>4868.2800000000007</v>
      </c>
      <c r="G311" s="101">
        <f t="shared" si="98"/>
        <v>3766.0999999999995</v>
      </c>
      <c r="H311" s="101">
        <f t="shared" si="98"/>
        <v>3901.7799999999997</v>
      </c>
      <c r="I311" s="101">
        <f t="shared" si="98"/>
        <v>0</v>
      </c>
      <c r="J311" s="101">
        <f t="shared" si="98"/>
        <v>0</v>
      </c>
      <c r="K311" s="101">
        <f t="shared" si="98"/>
        <v>0</v>
      </c>
      <c r="L311" s="101">
        <f t="shared" si="98"/>
        <v>0</v>
      </c>
      <c r="M311" s="101">
        <f t="shared" si="98"/>
        <v>0</v>
      </c>
      <c r="N311" s="101">
        <f t="shared" si="98"/>
        <v>0</v>
      </c>
      <c r="O311" s="101">
        <f t="shared" si="98"/>
        <v>0</v>
      </c>
      <c r="P311" s="101">
        <f t="shared" si="98"/>
        <v>0</v>
      </c>
      <c r="Q311" s="101">
        <f t="shared" si="98"/>
        <v>0</v>
      </c>
      <c r="R311" s="101"/>
      <c r="S311" s="101">
        <f>SUM(S309:S310)</f>
        <v>12546.16</v>
      </c>
      <c r="T311" s="25">
        <f>SUM(T309:T310)</f>
        <v>-17705.899999999998</v>
      </c>
      <c r="U311" s="89"/>
    </row>
    <row r="312" spans="1:21" s="14" customFormat="1" ht="12.75" hidden="1" customHeight="1" x14ac:dyDescent="0.3">
      <c r="A312" s="59"/>
      <c r="B312" s="15"/>
      <c r="C312" s="33"/>
      <c r="D312" s="33"/>
      <c r="E312" s="102" t="s">
        <v>549</v>
      </c>
      <c r="F312" s="102">
        <v>8206.68</v>
      </c>
      <c r="G312" s="102">
        <v>980.77</v>
      </c>
      <c r="H312" s="102">
        <v>2571.6799999999998</v>
      </c>
      <c r="I312" s="102">
        <v>2336.29</v>
      </c>
      <c r="J312" s="102">
        <v>4044.52</v>
      </c>
      <c r="K312" s="102">
        <v>988.35</v>
      </c>
      <c r="L312" s="102">
        <v>275.65000000000003</v>
      </c>
      <c r="M312" s="102">
        <v>300.30000000000007</v>
      </c>
      <c r="N312" s="102">
        <v>173.11999999999998</v>
      </c>
      <c r="O312" s="102">
        <v>648.46</v>
      </c>
      <c r="P312" s="102">
        <v>615.47</v>
      </c>
      <c r="Q312" s="102">
        <v>505.13</v>
      </c>
      <c r="R312" s="103"/>
      <c r="S312" s="100">
        <f>SUM(F312:G312)</f>
        <v>9187.4500000000007</v>
      </c>
      <c r="T312" s="33"/>
      <c r="U312" s="91"/>
    </row>
    <row r="313" spans="1:21" ht="12.75" hidden="1" customHeight="1" x14ac:dyDescent="0.25">
      <c r="B313" s="3"/>
      <c r="C313" s="10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1" s="14" customFormat="1" ht="12.75" hidden="1" customHeight="1" x14ac:dyDescent="0.3">
      <c r="A314" s="59"/>
      <c r="B314" s="15"/>
      <c r="C314" s="6">
        <v>2025</v>
      </c>
      <c r="D314" s="77" t="s">
        <v>70</v>
      </c>
      <c r="E314" s="44" t="s">
        <v>60</v>
      </c>
      <c r="F314" s="44" t="s">
        <v>62</v>
      </c>
      <c r="G314" s="36" t="s">
        <v>96</v>
      </c>
      <c r="H314" s="36" t="s">
        <v>97</v>
      </c>
      <c r="I314" s="36" t="s">
        <v>98</v>
      </c>
      <c r="J314" s="36" t="s">
        <v>100</v>
      </c>
      <c r="K314" s="36" t="s">
        <v>101</v>
      </c>
      <c r="L314" s="36" t="s">
        <v>102</v>
      </c>
      <c r="M314" s="36" t="s">
        <v>103</v>
      </c>
      <c r="N314" s="36" t="s">
        <v>104</v>
      </c>
      <c r="O314" s="36" t="s">
        <v>105</v>
      </c>
      <c r="P314" s="36" t="s">
        <v>106</v>
      </c>
      <c r="Q314" s="36" t="s">
        <v>107</v>
      </c>
      <c r="R314" s="44" t="s">
        <v>449</v>
      </c>
      <c r="S314" s="44" t="s">
        <v>58</v>
      </c>
      <c r="T314" s="44" t="s">
        <v>64</v>
      </c>
      <c r="U314" s="112" t="s">
        <v>66</v>
      </c>
    </row>
    <row r="315" spans="1:21" s="14" customFormat="1" ht="12.75" hidden="1" customHeight="1" x14ac:dyDescent="0.3">
      <c r="A315" s="60" t="s">
        <v>139</v>
      </c>
      <c r="B315" s="70" t="s">
        <v>167</v>
      </c>
      <c r="C315" s="35" t="s">
        <v>57</v>
      </c>
      <c r="D315" s="78" t="s">
        <v>59</v>
      </c>
      <c r="E315" s="45" t="s">
        <v>61</v>
      </c>
      <c r="F315" s="45" t="s">
        <v>63</v>
      </c>
      <c r="G315" s="37" t="s">
        <v>63</v>
      </c>
      <c r="H315" s="37" t="s">
        <v>63</v>
      </c>
      <c r="I315" s="37" t="s">
        <v>63</v>
      </c>
      <c r="J315" s="37" t="s">
        <v>63</v>
      </c>
      <c r="K315" s="37" t="s">
        <v>63</v>
      </c>
      <c r="L315" s="37" t="s">
        <v>63</v>
      </c>
      <c r="M315" s="37" t="s">
        <v>63</v>
      </c>
      <c r="N315" s="37" t="s">
        <v>63</v>
      </c>
      <c r="O315" s="37" t="s">
        <v>63</v>
      </c>
      <c r="P315" s="37" t="s">
        <v>63</v>
      </c>
      <c r="Q315" s="37" t="s">
        <v>63</v>
      </c>
      <c r="R315" s="45" t="s">
        <v>450</v>
      </c>
      <c r="S315" s="45" t="s">
        <v>15</v>
      </c>
      <c r="T315" s="45" t="s">
        <v>65</v>
      </c>
      <c r="U315" s="113" t="s">
        <v>67</v>
      </c>
    </row>
    <row r="316" spans="1:21" ht="12.75" hidden="1" customHeight="1" x14ac:dyDescent="0.25">
      <c r="A316" s="61" t="s">
        <v>536</v>
      </c>
      <c r="B316" s="74" t="s">
        <v>537</v>
      </c>
      <c r="C316" s="21">
        <v>0</v>
      </c>
      <c r="D316" s="20"/>
      <c r="E316" s="75">
        <f t="shared" ref="E316" si="99">SUM(C316:D316)</f>
        <v>0</v>
      </c>
      <c r="F316" s="75">
        <v>30</v>
      </c>
      <c r="G316" s="75">
        <v>30</v>
      </c>
      <c r="H316" s="75">
        <v>30</v>
      </c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20">
        <f t="shared" ref="S316:S321" si="100">SUM(F316:R316)</f>
        <v>90</v>
      </c>
      <c r="T316" s="20">
        <f t="shared" ref="T316:T321" si="101">SUM(S316-E316)</f>
        <v>90</v>
      </c>
      <c r="U316" s="71"/>
    </row>
    <row r="317" spans="1:21" ht="12.75" hidden="1" customHeight="1" x14ac:dyDescent="0.25">
      <c r="A317" s="61" t="s">
        <v>197</v>
      </c>
      <c r="B317" s="8" t="s">
        <v>71</v>
      </c>
      <c r="C317" s="46">
        <v>250000</v>
      </c>
      <c r="D317" s="20"/>
      <c r="E317" s="75">
        <f t="shared" ref="E317:E321" si="102">SUM(C317:D317)</f>
        <v>250000</v>
      </c>
      <c r="F317" s="20">
        <v>19495.919999999998</v>
      </c>
      <c r="G317" s="20">
        <v>20690.93</v>
      </c>
      <c r="H317" s="20">
        <v>20481.68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>
        <f t="shared" si="100"/>
        <v>60668.53</v>
      </c>
      <c r="T317" s="20">
        <f t="shared" si="101"/>
        <v>-189331.47</v>
      </c>
      <c r="U317" s="71">
        <f t="shared" ref="U317:U324" si="103">S317/E317</f>
        <v>0.24267411999999999</v>
      </c>
    </row>
    <row r="318" spans="1:21" ht="12.75" hidden="1" customHeight="1" x14ac:dyDescent="0.25">
      <c r="A318" s="61" t="s">
        <v>146</v>
      </c>
      <c r="B318" s="1" t="s">
        <v>138</v>
      </c>
      <c r="C318" s="21">
        <v>30000</v>
      </c>
      <c r="D318" s="20"/>
      <c r="E318" s="75">
        <f t="shared" si="102"/>
        <v>30000</v>
      </c>
      <c r="F318" s="20">
        <v>515.94000000000005</v>
      </c>
      <c r="G318" s="20">
        <v>1838.43</v>
      </c>
      <c r="H318" s="20">
        <v>720</v>
      </c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>
        <f t="shared" si="100"/>
        <v>3074.37</v>
      </c>
      <c r="T318" s="20">
        <f t="shared" si="101"/>
        <v>-26925.63</v>
      </c>
      <c r="U318" s="71">
        <f t="shared" si="103"/>
        <v>0.102479</v>
      </c>
    </row>
    <row r="319" spans="1:21" ht="12.75" hidden="1" customHeight="1" x14ac:dyDescent="0.25">
      <c r="A319" s="62" t="s">
        <v>198</v>
      </c>
      <c r="B319" s="8" t="s">
        <v>35</v>
      </c>
      <c r="C319" s="46">
        <v>360000</v>
      </c>
      <c r="D319" s="20"/>
      <c r="E319" s="75">
        <f t="shared" si="102"/>
        <v>360000</v>
      </c>
      <c r="F319" s="20">
        <v>34268.120000000003</v>
      </c>
      <c r="G319" s="20">
        <v>36415.47</v>
      </c>
      <c r="H319" s="20">
        <v>38817.08</v>
      </c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>
        <f t="shared" si="100"/>
        <v>109500.67</v>
      </c>
      <c r="T319" s="20">
        <f t="shared" si="101"/>
        <v>-250499.33000000002</v>
      </c>
      <c r="U319" s="71">
        <f t="shared" si="103"/>
        <v>0.30416852777777775</v>
      </c>
    </row>
    <row r="320" spans="1:21" ht="12.75" hidden="1" customHeight="1" x14ac:dyDescent="0.25">
      <c r="A320" s="63" t="s">
        <v>155</v>
      </c>
      <c r="B320" s="8" t="s">
        <v>137</v>
      </c>
      <c r="C320" s="21">
        <v>2400</v>
      </c>
      <c r="D320" s="20"/>
      <c r="E320" s="75">
        <f t="shared" si="102"/>
        <v>2400</v>
      </c>
      <c r="F320" s="20">
        <v>158</v>
      </c>
      <c r="G320" s="20">
        <v>57</v>
      </c>
      <c r="H320" s="20">
        <v>207</v>
      </c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>
        <f t="shared" si="100"/>
        <v>422</v>
      </c>
      <c r="T320" s="20">
        <f t="shared" si="101"/>
        <v>-1978</v>
      </c>
      <c r="U320" s="71"/>
    </row>
    <row r="321" spans="1:21" ht="12.75" hidden="1" customHeight="1" x14ac:dyDescent="0.25">
      <c r="A321" s="63" t="s">
        <v>221</v>
      </c>
      <c r="B321" s="68" t="s">
        <v>160</v>
      </c>
      <c r="C321" s="21">
        <v>1000</v>
      </c>
      <c r="D321" s="20"/>
      <c r="E321" s="75">
        <f t="shared" si="102"/>
        <v>1000</v>
      </c>
      <c r="F321" s="20">
        <v>5.5</v>
      </c>
      <c r="G321" s="20">
        <v>11</v>
      </c>
      <c r="H321" s="20">
        <v>8.25</v>
      </c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>
        <f t="shared" si="100"/>
        <v>24.75</v>
      </c>
      <c r="T321" s="20">
        <f t="shared" si="101"/>
        <v>-975.25</v>
      </c>
      <c r="U321" s="71">
        <f t="shared" si="103"/>
        <v>2.4750000000000001E-2</v>
      </c>
    </row>
    <row r="322" spans="1:21" s="14" customFormat="1" ht="12.75" hidden="1" customHeight="1" x14ac:dyDescent="0.3">
      <c r="A322" s="59"/>
      <c r="B322" s="19" t="s">
        <v>36</v>
      </c>
      <c r="C322" s="25">
        <f>SUM(C317:C321)</f>
        <v>643400</v>
      </c>
      <c r="D322" s="25">
        <f>SUM(D317:D319)</f>
        <v>0</v>
      </c>
      <c r="E322" s="25">
        <f t="shared" ref="E322:R322" si="104">SUM(E317:E321)</f>
        <v>643400</v>
      </c>
      <c r="F322" s="25">
        <f>SUM(F316:F321)</f>
        <v>54473.479999999996</v>
      </c>
      <c r="G322" s="25">
        <f t="shared" si="104"/>
        <v>59012.83</v>
      </c>
      <c r="H322" s="25">
        <f t="shared" si="104"/>
        <v>60234.01</v>
      </c>
      <c r="I322" s="25">
        <f t="shared" si="104"/>
        <v>0</v>
      </c>
      <c r="J322" s="25">
        <f t="shared" si="104"/>
        <v>0</v>
      </c>
      <c r="K322" s="25">
        <f t="shared" si="104"/>
        <v>0</v>
      </c>
      <c r="L322" s="25">
        <f t="shared" si="104"/>
        <v>0</v>
      </c>
      <c r="M322" s="25">
        <f t="shared" si="104"/>
        <v>0</v>
      </c>
      <c r="N322" s="25">
        <f t="shared" si="104"/>
        <v>0</v>
      </c>
      <c r="O322" s="25">
        <f>SUM(O316:O321)</f>
        <v>0</v>
      </c>
      <c r="P322" s="25">
        <f>SUM(P316:P321)</f>
        <v>0</v>
      </c>
      <c r="Q322" s="25">
        <f t="shared" si="104"/>
        <v>0</v>
      </c>
      <c r="R322" s="25">
        <f t="shared" si="104"/>
        <v>0</v>
      </c>
      <c r="S322" s="25">
        <f>SUM(S316:S321)</f>
        <v>173780.32</v>
      </c>
      <c r="T322" s="25">
        <f>SUM(T316:T321)</f>
        <v>-469619.68000000005</v>
      </c>
      <c r="U322" s="89">
        <f t="shared" si="103"/>
        <v>0.27009686042897108</v>
      </c>
    </row>
    <row r="323" spans="1:21" ht="12.75" hidden="1" customHeight="1" x14ac:dyDescent="0.25">
      <c r="B323" s="9"/>
      <c r="C323" s="20"/>
      <c r="D323" s="20"/>
      <c r="E323" s="20">
        <f>SUM(C323:D323)</f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/>
      <c r="S323" s="20">
        <f>SUM(F323:F323)+D323</f>
        <v>0</v>
      </c>
      <c r="T323" s="20">
        <f t="shared" ref="T323" si="105">SUM(S323-E323)</f>
        <v>0</v>
      </c>
      <c r="U323" s="71"/>
    </row>
    <row r="324" spans="1:21" s="14" customFormat="1" ht="12.75" hidden="1" customHeight="1" x14ac:dyDescent="0.3">
      <c r="A324" s="65"/>
      <c r="B324" s="19" t="s">
        <v>122</v>
      </c>
      <c r="C324" s="25">
        <f t="shared" ref="C324" si="106">SUM(C322:C323)</f>
        <v>643400</v>
      </c>
      <c r="D324" s="25">
        <f>SUM(D322:D323)</f>
        <v>0</v>
      </c>
      <c r="E324" s="25">
        <f>SUM(E322:E323)</f>
        <v>643400</v>
      </c>
      <c r="F324" s="25">
        <f t="shared" ref="F324:J324" si="107">SUM(F322:F323)</f>
        <v>54473.479999999996</v>
      </c>
      <c r="G324" s="25">
        <f t="shared" si="107"/>
        <v>59012.83</v>
      </c>
      <c r="H324" s="25">
        <f t="shared" si="107"/>
        <v>60234.01</v>
      </c>
      <c r="I324" s="25">
        <f t="shared" si="107"/>
        <v>0</v>
      </c>
      <c r="J324" s="25">
        <f t="shared" si="107"/>
        <v>0</v>
      </c>
      <c r="K324" s="25">
        <f>SUM(K322:K323)</f>
        <v>0</v>
      </c>
      <c r="L324" s="25">
        <f t="shared" ref="L324:M324" si="108">SUM(L322:L323)</f>
        <v>0</v>
      </c>
      <c r="M324" s="25">
        <f t="shared" si="108"/>
        <v>0</v>
      </c>
      <c r="N324" s="25">
        <f>SUM(N322:N323)</f>
        <v>0</v>
      </c>
      <c r="O324" s="25">
        <f>SUM(O317:O321)</f>
        <v>0</v>
      </c>
      <c r="P324" s="25">
        <f>SUM(P317:P321)</f>
        <v>0</v>
      </c>
      <c r="Q324" s="25">
        <f>SUM(Q317:Q321)</f>
        <v>0</v>
      </c>
      <c r="R324" s="25">
        <f>SUM(R317:R319)</f>
        <v>0</v>
      </c>
      <c r="S324" s="25">
        <f>SUM(S322:S323)</f>
        <v>173780.32</v>
      </c>
      <c r="T324" s="25">
        <f>SUM(T322:T323)</f>
        <v>-469619.68000000005</v>
      </c>
      <c r="U324" s="89">
        <f t="shared" si="103"/>
        <v>0.27009686042897108</v>
      </c>
    </row>
    <row r="325" spans="1:21" ht="12.75" hidden="1" customHeight="1" x14ac:dyDescent="0.3">
      <c r="C325" s="10"/>
      <c r="E325" s="29" t="s">
        <v>549</v>
      </c>
      <c r="F325" s="29">
        <v>45902.58</v>
      </c>
      <c r="G325" s="29">
        <v>52443.520000000004</v>
      </c>
      <c r="H325" s="29">
        <v>53352.83</v>
      </c>
      <c r="I325" s="29">
        <v>38991.629999999997</v>
      </c>
      <c r="J325" s="29">
        <v>28341.69</v>
      </c>
      <c r="K325" s="29">
        <v>26186.41</v>
      </c>
      <c r="L325" s="29">
        <v>25499.340000000004</v>
      </c>
      <c r="M325" s="29">
        <v>27842.550000000003</v>
      </c>
      <c r="N325" s="29">
        <v>28304.370000000003</v>
      </c>
      <c r="O325" s="29">
        <v>31960.97</v>
      </c>
      <c r="P325" s="29">
        <v>36809.850000000006</v>
      </c>
      <c r="Q325" s="29">
        <v>40475.94</v>
      </c>
      <c r="R325" s="29"/>
      <c r="S325" s="100">
        <f>SUM(F325:G325)</f>
        <v>98346.1</v>
      </c>
      <c r="T325" s="26"/>
    </row>
    <row r="326" spans="1:21" ht="12.75" hidden="1" customHeight="1" x14ac:dyDescent="0.3">
      <c r="A326" s="66"/>
      <c r="B326" s="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91"/>
    </row>
    <row r="327" spans="1:21" ht="12.75" hidden="1" customHeight="1" x14ac:dyDescent="0.3">
      <c r="A327" s="60" t="s">
        <v>139</v>
      </c>
      <c r="B327" s="11" t="s">
        <v>168</v>
      </c>
      <c r="C327" s="1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1" ht="12.75" hidden="1" customHeight="1" x14ac:dyDescent="0.25">
      <c r="A328" s="61" t="s">
        <v>426</v>
      </c>
      <c r="B328" s="74" t="s">
        <v>427</v>
      </c>
      <c r="C328" s="75">
        <v>10000</v>
      </c>
      <c r="D328" s="20"/>
      <c r="E328" s="75">
        <f t="shared" ref="E328:E361" si="109">SUM(C328:D328)</f>
        <v>10000</v>
      </c>
      <c r="F328" s="20">
        <v>304</v>
      </c>
      <c r="G328" s="20">
        <v>576.5</v>
      </c>
      <c r="H328" s="20">
        <v>223.67</v>
      </c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>
        <f t="shared" ref="S328:S361" si="110">SUM(F328:R328)</f>
        <v>1104.17</v>
      </c>
      <c r="T328" s="20">
        <f t="shared" ref="T328:T361" si="111">SUM(S328-E328)</f>
        <v>-8895.83</v>
      </c>
      <c r="U328" s="71">
        <f t="shared" ref="U328:U362" si="112">S328/E328</f>
        <v>0.110417</v>
      </c>
    </row>
    <row r="329" spans="1:21" ht="12.75" hidden="1" customHeight="1" x14ac:dyDescent="0.25">
      <c r="A329" s="61" t="s">
        <v>352</v>
      </c>
      <c r="B329" s="8" t="s">
        <v>73</v>
      </c>
      <c r="C329" s="46">
        <v>95000</v>
      </c>
      <c r="D329" s="20"/>
      <c r="E329" s="75">
        <f t="shared" si="109"/>
        <v>95000</v>
      </c>
      <c r="F329" s="20">
        <v>7025.53</v>
      </c>
      <c r="G329" s="20">
        <v>5805.9</v>
      </c>
      <c r="H329" s="20">
        <v>7786.83</v>
      </c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>
        <f t="shared" si="110"/>
        <v>20618.260000000002</v>
      </c>
      <c r="T329" s="20">
        <f t="shared" si="111"/>
        <v>-74381.739999999991</v>
      </c>
      <c r="U329" s="71">
        <f t="shared" si="112"/>
        <v>0.21703431578947371</v>
      </c>
    </row>
    <row r="330" spans="1:21" ht="12.75" hidden="1" customHeight="1" x14ac:dyDescent="0.25">
      <c r="A330" s="61" t="s">
        <v>471</v>
      </c>
      <c r="B330" s="8" t="s">
        <v>472</v>
      </c>
      <c r="C330" s="46">
        <v>25000</v>
      </c>
      <c r="D330" s="20"/>
      <c r="E330" s="75">
        <f t="shared" si="109"/>
        <v>25000</v>
      </c>
      <c r="F330" s="20">
        <v>952.53</v>
      </c>
      <c r="G330" s="20">
        <v>1017.95</v>
      </c>
      <c r="H330" s="20">
        <v>1550.5</v>
      </c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>
        <f t="shared" si="110"/>
        <v>3520.98</v>
      </c>
      <c r="T330" s="20">
        <f t="shared" si="111"/>
        <v>-21479.02</v>
      </c>
      <c r="U330" s="71">
        <f t="shared" si="112"/>
        <v>0.1408392</v>
      </c>
    </row>
    <row r="331" spans="1:21" ht="12.75" hidden="1" customHeight="1" x14ac:dyDescent="0.25">
      <c r="A331" s="61" t="s">
        <v>402</v>
      </c>
      <c r="B331" s="8" t="s">
        <v>401</v>
      </c>
      <c r="C331" s="46">
        <v>2000</v>
      </c>
      <c r="D331" s="20"/>
      <c r="E331" s="75">
        <f t="shared" si="109"/>
        <v>2000</v>
      </c>
      <c r="F331" s="20"/>
      <c r="G331" s="20"/>
      <c r="H331" s="20">
        <v>564.08000000000004</v>
      </c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>
        <f t="shared" si="110"/>
        <v>564.08000000000004</v>
      </c>
      <c r="T331" s="20">
        <f t="shared" si="111"/>
        <v>-1435.92</v>
      </c>
      <c r="U331" s="71">
        <f t="shared" si="112"/>
        <v>0.28204000000000001</v>
      </c>
    </row>
    <row r="332" spans="1:21" ht="12.75" hidden="1" customHeight="1" x14ac:dyDescent="0.25">
      <c r="A332" s="61" t="s">
        <v>353</v>
      </c>
      <c r="B332" s="8" t="s">
        <v>192</v>
      </c>
      <c r="C332" s="48">
        <v>0</v>
      </c>
      <c r="D332" s="20"/>
      <c r="E332" s="75">
        <f t="shared" si="109"/>
        <v>0</v>
      </c>
      <c r="F332" s="20">
        <v>3.73</v>
      </c>
      <c r="G332" s="20">
        <v>-26.73</v>
      </c>
      <c r="H332" s="20">
        <v>24.54</v>
      </c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>
        <f t="shared" si="110"/>
        <v>1.5399999999999991</v>
      </c>
      <c r="T332" s="20">
        <f t="shared" si="111"/>
        <v>1.5399999999999991</v>
      </c>
      <c r="U332" s="71">
        <v>0</v>
      </c>
    </row>
    <row r="333" spans="1:21" ht="12.75" hidden="1" customHeight="1" x14ac:dyDescent="0.25">
      <c r="A333" s="61" t="s">
        <v>547</v>
      </c>
      <c r="B333" s="8" t="s">
        <v>548</v>
      </c>
      <c r="C333" s="48">
        <v>0</v>
      </c>
      <c r="D333" s="20"/>
      <c r="E333" s="75">
        <f t="shared" si="109"/>
        <v>0</v>
      </c>
      <c r="F333" s="20">
        <v>-41.26</v>
      </c>
      <c r="G333" s="20">
        <v>41.26</v>
      </c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>
        <f t="shared" si="110"/>
        <v>0</v>
      </c>
      <c r="T333" s="20">
        <f t="shared" si="111"/>
        <v>0</v>
      </c>
      <c r="U333" s="71"/>
    </row>
    <row r="334" spans="1:21" ht="12.75" hidden="1" customHeight="1" x14ac:dyDescent="0.25">
      <c r="A334" s="61" t="s">
        <v>387</v>
      </c>
      <c r="B334" s="8" t="s">
        <v>388</v>
      </c>
      <c r="C334" s="48">
        <v>6500</v>
      </c>
      <c r="D334" s="20"/>
      <c r="E334" s="75">
        <f t="shared" si="109"/>
        <v>6500</v>
      </c>
      <c r="F334" s="20">
        <v>517.99</v>
      </c>
      <c r="G334" s="20">
        <v>146.5</v>
      </c>
      <c r="H334" s="20">
        <v>381.24</v>
      </c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>
        <f t="shared" si="110"/>
        <v>1045.73</v>
      </c>
      <c r="T334" s="20">
        <f t="shared" si="111"/>
        <v>-5454.27</v>
      </c>
      <c r="U334" s="71">
        <f t="shared" si="112"/>
        <v>0.16088153846153846</v>
      </c>
    </row>
    <row r="335" spans="1:21" ht="12.75" hidden="1" customHeight="1" x14ac:dyDescent="0.25">
      <c r="A335" s="61" t="s">
        <v>354</v>
      </c>
      <c r="B335" s="8" t="s">
        <v>465</v>
      </c>
      <c r="C335" s="46">
        <v>18000</v>
      </c>
      <c r="D335" s="20"/>
      <c r="E335" s="75">
        <f t="shared" si="109"/>
        <v>18000</v>
      </c>
      <c r="F335" s="20">
        <v>954.09</v>
      </c>
      <c r="G335" s="20">
        <v>1298.28</v>
      </c>
      <c r="H335" s="20">
        <v>1387.75</v>
      </c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>
        <f t="shared" si="110"/>
        <v>3640.12</v>
      </c>
      <c r="T335" s="20">
        <f t="shared" si="111"/>
        <v>-14359.880000000001</v>
      </c>
      <c r="U335" s="71">
        <f t="shared" si="112"/>
        <v>0.20222888888888887</v>
      </c>
    </row>
    <row r="336" spans="1:21" ht="12.75" hidden="1" customHeight="1" x14ac:dyDescent="0.25">
      <c r="A336" s="61" t="s">
        <v>454</v>
      </c>
      <c r="B336" s="8" t="s">
        <v>455</v>
      </c>
      <c r="C336" s="46">
        <v>15000</v>
      </c>
      <c r="D336" s="20"/>
      <c r="E336" s="75">
        <f t="shared" si="109"/>
        <v>15000</v>
      </c>
      <c r="F336" s="20">
        <v>1371.27</v>
      </c>
      <c r="G336" s="20">
        <v>1097.96</v>
      </c>
      <c r="H336" s="20">
        <v>1513.39</v>
      </c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>
        <f t="shared" si="110"/>
        <v>3982.62</v>
      </c>
      <c r="T336" s="20">
        <f t="shared" si="111"/>
        <v>-11017.380000000001</v>
      </c>
      <c r="U336" s="71">
        <f t="shared" si="112"/>
        <v>0.26550799999999997</v>
      </c>
    </row>
    <row r="337" spans="1:21" ht="12.75" hidden="1" customHeight="1" x14ac:dyDescent="0.25">
      <c r="A337" s="61" t="s">
        <v>355</v>
      </c>
      <c r="B337" s="8" t="s">
        <v>4</v>
      </c>
      <c r="C337" s="46">
        <v>1000</v>
      </c>
      <c r="D337" s="20"/>
      <c r="E337" s="75">
        <f t="shared" si="109"/>
        <v>1000</v>
      </c>
      <c r="F337" s="20">
        <v>219</v>
      </c>
      <c r="G337" s="20">
        <v>36.5</v>
      </c>
      <c r="H337" s="20">
        <v>0</v>
      </c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>
        <f t="shared" si="110"/>
        <v>255.5</v>
      </c>
      <c r="T337" s="20">
        <f t="shared" si="111"/>
        <v>-744.5</v>
      </c>
      <c r="U337" s="71">
        <f t="shared" si="112"/>
        <v>0.2555</v>
      </c>
    </row>
    <row r="338" spans="1:21" ht="12.75" hidden="1" customHeight="1" x14ac:dyDescent="0.25">
      <c r="A338" s="61" t="s">
        <v>356</v>
      </c>
      <c r="B338" s="8" t="s">
        <v>456</v>
      </c>
      <c r="C338" s="46">
        <v>25000</v>
      </c>
      <c r="D338" s="20"/>
      <c r="E338" s="75">
        <f t="shared" si="109"/>
        <v>25000</v>
      </c>
      <c r="F338" s="20">
        <v>4022.74</v>
      </c>
      <c r="G338" s="20">
        <v>4279.37</v>
      </c>
      <c r="H338" s="20">
        <v>4200.12</v>
      </c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>
        <f t="shared" si="110"/>
        <v>12502.23</v>
      </c>
      <c r="T338" s="20">
        <f t="shared" si="111"/>
        <v>-12497.77</v>
      </c>
      <c r="U338" s="71">
        <f t="shared" si="112"/>
        <v>0.50008920000000001</v>
      </c>
    </row>
    <row r="339" spans="1:21" ht="12.75" hidden="1" customHeight="1" x14ac:dyDescent="0.25">
      <c r="A339" s="61" t="s">
        <v>389</v>
      </c>
      <c r="B339" s="8" t="s">
        <v>390</v>
      </c>
      <c r="C339" s="46">
        <v>12500</v>
      </c>
      <c r="D339" s="20"/>
      <c r="E339" s="75">
        <f t="shared" si="109"/>
        <v>12500</v>
      </c>
      <c r="F339" s="20">
        <v>204.3</v>
      </c>
      <c r="G339" s="20">
        <v>99</v>
      </c>
      <c r="H339" s="20">
        <v>105.3</v>
      </c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>
        <f t="shared" si="110"/>
        <v>408.6</v>
      </c>
      <c r="T339" s="20">
        <f t="shared" si="111"/>
        <v>-12091.4</v>
      </c>
      <c r="U339" s="71">
        <f t="shared" si="112"/>
        <v>3.2688000000000002E-2</v>
      </c>
    </row>
    <row r="340" spans="1:21" ht="12.75" hidden="1" customHeight="1" x14ac:dyDescent="0.25">
      <c r="A340" s="61" t="s">
        <v>357</v>
      </c>
      <c r="B340" s="8" t="s">
        <v>86</v>
      </c>
      <c r="C340" s="46">
        <v>1000</v>
      </c>
      <c r="D340" s="20"/>
      <c r="E340" s="75">
        <f t="shared" si="109"/>
        <v>1000</v>
      </c>
      <c r="F340" s="20"/>
      <c r="G340" s="20">
        <v>344.82</v>
      </c>
      <c r="H340" s="20">
        <v>-2131.69</v>
      </c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>
        <f t="shared" si="110"/>
        <v>-1786.8700000000001</v>
      </c>
      <c r="T340" s="20">
        <f t="shared" si="111"/>
        <v>-2786.87</v>
      </c>
      <c r="U340" s="71">
        <f t="shared" si="112"/>
        <v>-1.7868700000000002</v>
      </c>
    </row>
    <row r="341" spans="1:21" ht="12.75" hidden="1" customHeight="1" x14ac:dyDescent="0.25">
      <c r="A341" s="61" t="s">
        <v>358</v>
      </c>
      <c r="B341" s="8" t="s">
        <v>37</v>
      </c>
      <c r="C341" s="46">
        <v>77000</v>
      </c>
      <c r="D341" s="20"/>
      <c r="E341" s="75">
        <f t="shared" si="109"/>
        <v>77000</v>
      </c>
      <c r="F341" s="20">
        <v>3195.56</v>
      </c>
      <c r="G341" s="20">
        <v>3173.33</v>
      </c>
      <c r="H341" s="20">
        <v>5133.9399999999996</v>
      </c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>
        <f t="shared" si="110"/>
        <v>11502.829999999998</v>
      </c>
      <c r="T341" s="20">
        <f t="shared" si="111"/>
        <v>-65497.17</v>
      </c>
      <c r="U341" s="71">
        <f t="shared" si="112"/>
        <v>0.14938740259740257</v>
      </c>
    </row>
    <row r="342" spans="1:21" ht="12.75" hidden="1" customHeight="1" x14ac:dyDescent="0.25">
      <c r="A342" s="61" t="s">
        <v>359</v>
      </c>
      <c r="B342" s="8" t="s">
        <v>173</v>
      </c>
      <c r="C342" s="46">
        <v>22000</v>
      </c>
      <c r="D342" s="20"/>
      <c r="E342" s="75">
        <f t="shared" si="109"/>
        <v>22000</v>
      </c>
      <c r="F342" s="20">
        <v>1058.18</v>
      </c>
      <c r="G342" s="20">
        <v>1145.7</v>
      </c>
      <c r="H342" s="20">
        <v>1870.77</v>
      </c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>
        <f t="shared" si="110"/>
        <v>4074.65</v>
      </c>
      <c r="T342" s="20">
        <f t="shared" si="111"/>
        <v>-17925.349999999999</v>
      </c>
      <c r="U342" s="71">
        <f t="shared" si="112"/>
        <v>0.18521136363636365</v>
      </c>
    </row>
    <row r="343" spans="1:21" ht="12.75" hidden="1" customHeight="1" x14ac:dyDescent="0.25">
      <c r="A343" s="61" t="s">
        <v>360</v>
      </c>
      <c r="B343" s="8" t="s">
        <v>69</v>
      </c>
      <c r="C343" s="46">
        <v>6000</v>
      </c>
      <c r="D343" s="20"/>
      <c r="E343" s="75">
        <f t="shared" si="109"/>
        <v>6000</v>
      </c>
      <c r="F343" s="20">
        <v>502.52</v>
      </c>
      <c r="G343" s="20">
        <v>509.55</v>
      </c>
      <c r="H343" s="20">
        <v>509.55</v>
      </c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>
        <f t="shared" si="110"/>
        <v>1521.62</v>
      </c>
      <c r="T343" s="20">
        <f t="shared" si="111"/>
        <v>-4478.38</v>
      </c>
      <c r="U343" s="71">
        <f t="shared" si="112"/>
        <v>0.25360333333333329</v>
      </c>
    </row>
    <row r="344" spans="1:21" ht="12.75" hidden="1" customHeight="1" x14ac:dyDescent="0.25">
      <c r="A344" s="61" t="s">
        <v>486</v>
      </c>
      <c r="B344" s="8" t="s">
        <v>487</v>
      </c>
      <c r="C344" s="46">
        <v>10000</v>
      </c>
      <c r="D344" s="20"/>
      <c r="E344" s="75">
        <f t="shared" si="109"/>
        <v>10000</v>
      </c>
      <c r="F344" s="20">
        <v>590</v>
      </c>
      <c r="G344" s="20">
        <v>1370</v>
      </c>
      <c r="H344" s="20">
        <v>2030</v>
      </c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>
        <f t="shared" ref="S344" si="113">SUM(F344:R344)</f>
        <v>3990</v>
      </c>
      <c r="T344" s="20">
        <f t="shared" si="111"/>
        <v>-6010</v>
      </c>
      <c r="U344" s="71">
        <f t="shared" si="112"/>
        <v>0.39900000000000002</v>
      </c>
    </row>
    <row r="345" spans="1:21" ht="12.75" hidden="1" customHeight="1" x14ac:dyDescent="0.25">
      <c r="A345" s="61" t="s">
        <v>361</v>
      </c>
      <c r="B345" s="8" t="s">
        <v>488</v>
      </c>
      <c r="C345" s="46">
        <v>0</v>
      </c>
      <c r="D345" s="20"/>
      <c r="E345" s="75">
        <f t="shared" si="109"/>
        <v>0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>
        <f t="shared" si="110"/>
        <v>0</v>
      </c>
      <c r="T345" s="20">
        <f t="shared" si="111"/>
        <v>0</v>
      </c>
      <c r="U345" s="71">
        <v>0</v>
      </c>
    </row>
    <row r="346" spans="1:21" ht="12.75" hidden="1" customHeight="1" x14ac:dyDescent="0.25">
      <c r="A346" s="61" t="s">
        <v>362</v>
      </c>
      <c r="B346" s="8" t="s">
        <v>8</v>
      </c>
      <c r="C346" s="46">
        <v>4000</v>
      </c>
      <c r="D346" s="20"/>
      <c r="E346" s="75">
        <f t="shared" si="109"/>
        <v>4000</v>
      </c>
      <c r="F346" s="20">
        <v>260.32</v>
      </c>
      <c r="G346" s="20">
        <v>583.09</v>
      </c>
      <c r="H346" s="20">
        <v>544.19000000000005</v>
      </c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>
        <f t="shared" si="110"/>
        <v>1387.6000000000001</v>
      </c>
      <c r="T346" s="20">
        <f t="shared" si="111"/>
        <v>-2612.3999999999996</v>
      </c>
      <c r="U346" s="71">
        <f t="shared" si="112"/>
        <v>0.34690000000000004</v>
      </c>
    </row>
    <row r="347" spans="1:21" ht="12.75" hidden="1" customHeight="1" x14ac:dyDescent="0.25">
      <c r="A347" s="61" t="s">
        <v>363</v>
      </c>
      <c r="B347" s="8" t="s">
        <v>39</v>
      </c>
      <c r="C347" s="46">
        <v>2500</v>
      </c>
      <c r="D347" s="20"/>
      <c r="E347" s="75">
        <f t="shared" si="109"/>
        <v>2500</v>
      </c>
      <c r="F347" s="20">
        <v>269.95</v>
      </c>
      <c r="G347" s="20">
        <v>50.2</v>
      </c>
      <c r="H347" s="20">
        <v>1820</v>
      </c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>
        <f t="shared" si="110"/>
        <v>2140.15</v>
      </c>
      <c r="T347" s="20">
        <f t="shared" si="111"/>
        <v>-359.84999999999991</v>
      </c>
      <c r="U347" s="71">
        <f t="shared" si="112"/>
        <v>0.85606000000000004</v>
      </c>
    </row>
    <row r="348" spans="1:21" ht="12.75" hidden="1" customHeight="1" x14ac:dyDescent="0.25">
      <c r="A348" s="61" t="s">
        <v>468</v>
      </c>
      <c r="B348" s="8" t="s">
        <v>469</v>
      </c>
      <c r="C348" s="46">
        <v>41000</v>
      </c>
      <c r="D348" s="20"/>
      <c r="E348" s="75">
        <f t="shared" si="109"/>
        <v>41000</v>
      </c>
      <c r="F348" s="20">
        <v>6328.02</v>
      </c>
      <c r="G348" s="20">
        <v>7153.47</v>
      </c>
      <c r="H348" s="20">
        <v>9567.7900000000009</v>
      </c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>
        <f t="shared" si="110"/>
        <v>23049.280000000002</v>
      </c>
      <c r="T348" s="20">
        <f t="shared" si="111"/>
        <v>-17950.719999999998</v>
      </c>
      <c r="U348" s="71">
        <f t="shared" si="112"/>
        <v>0.56217756097560978</v>
      </c>
    </row>
    <row r="349" spans="1:21" ht="12.75" hidden="1" customHeight="1" x14ac:dyDescent="0.25">
      <c r="A349" s="61" t="s">
        <v>470</v>
      </c>
      <c r="B349" s="8" t="s">
        <v>481</v>
      </c>
      <c r="C349" s="46">
        <v>12000</v>
      </c>
      <c r="D349" s="20"/>
      <c r="E349" s="75">
        <f t="shared" si="109"/>
        <v>12000</v>
      </c>
      <c r="F349" s="20">
        <v>984.31</v>
      </c>
      <c r="G349" s="20">
        <v>420.97</v>
      </c>
      <c r="H349" s="20">
        <v>1276.24</v>
      </c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>
        <f t="shared" si="110"/>
        <v>2681.52</v>
      </c>
      <c r="T349" s="20">
        <f t="shared" si="111"/>
        <v>-9318.48</v>
      </c>
      <c r="U349" s="71">
        <f t="shared" si="112"/>
        <v>0.22345999999999999</v>
      </c>
    </row>
    <row r="350" spans="1:21" ht="12.75" hidden="1" customHeight="1" x14ac:dyDescent="0.25">
      <c r="A350" s="61" t="s">
        <v>378</v>
      </c>
      <c r="B350" s="8" t="s">
        <v>9</v>
      </c>
      <c r="C350" s="46">
        <v>0</v>
      </c>
      <c r="D350" s="20"/>
      <c r="E350" s="75">
        <f t="shared" si="109"/>
        <v>0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>
        <f t="shared" si="110"/>
        <v>0</v>
      </c>
      <c r="T350" s="20">
        <f t="shared" si="111"/>
        <v>0</v>
      </c>
      <c r="U350" s="71"/>
    </row>
    <row r="351" spans="1:21" ht="12.75" hidden="1" customHeight="1" x14ac:dyDescent="0.25">
      <c r="A351" s="61" t="s">
        <v>364</v>
      </c>
      <c r="B351" s="8" t="s">
        <v>19</v>
      </c>
      <c r="C351" s="46">
        <v>1500</v>
      </c>
      <c r="D351" s="20"/>
      <c r="E351" s="75">
        <f t="shared" si="109"/>
        <v>1500</v>
      </c>
      <c r="F351" s="20">
        <v>100</v>
      </c>
      <c r="G351" s="20"/>
      <c r="H351" s="20">
        <v>200</v>
      </c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>
        <f t="shared" si="110"/>
        <v>300</v>
      </c>
      <c r="T351" s="20">
        <f t="shared" si="111"/>
        <v>-1200</v>
      </c>
      <c r="U351" s="71">
        <f t="shared" si="112"/>
        <v>0.2</v>
      </c>
    </row>
    <row r="352" spans="1:21" ht="12.75" hidden="1" customHeight="1" x14ac:dyDescent="0.25">
      <c r="A352" s="61" t="s">
        <v>466</v>
      </c>
      <c r="B352" s="8" t="s">
        <v>467</v>
      </c>
      <c r="C352" s="46">
        <v>12000</v>
      </c>
      <c r="D352" s="20"/>
      <c r="E352" s="75">
        <f t="shared" si="109"/>
        <v>12000</v>
      </c>
      <c r="F352" s="20">
        <v>920.15</v>
      </c>
      <c r="G352" s="20">
        <v>931.62</v>
      </c>
      <c r="H352" s="20">
        <v>981.96</v>
      </c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>
        <f t="shared" si="110"/>
        <v>2833.73</v>
      </c>
      <c r="T352" s="20">
        <f t="shared" si="111"/>
        <v>-9166.27</v>
      </c>
      <c r="U352" s="71">
        <f t="shared" si="112"/>
        <v>0.23614416666666666</v>
      </c>
    </row>
    <row r="353" spans="1:21" ht="12.75" hidden="1" customHeight="1" x14ac:dyDescent="0.25">
      <c r="A353" s="61" t="s">
        <v>538</v>
      </c>
      <c r="B353" s="8" t="s">
        <v>182</v>
      </c>
      <c r="C353" s="46">
        <v>0</v>
      </c>
      <c r="D353" s="20"/>
      <c r="E353" s="75">
        <f t="shared" si="109"/>
        <v>0</v>
      </c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>
        <f t="shared" si="110"/>
        <v>0</v>
      </c>
      <c r="T353" s="20">
        <f t="shared" si="111"/>
        <v>0</v>
      </c>
      <c r="U353" s="71"/>
    </row>
    <row r="354" spans="1:21" ht="12.75" hidden="1" customHeight="1" x14ac:dyDescent="0.25">
      <c r="A354" s="61" t="s">
        <v>365</v>
      </c>
      <c r="B354" s="8" t="s">
        <v>183</v>
      </c>
      <c r="C354" s="46">
        <v>1000</v>
      </c>
      <c r="D354" s="20"/>
      <c r="E354" s="75">
        <f t="shared" si="109"/>
        <v>1000</v>
      </c>
      <c r="F354" s="20">
        <v>350</v>
      </c>
      <c r="G354" s="20">
        <v>127.33</v>
      </c>
      <c r="H354" s="20">
        <v>285</v>
      </c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>
        <f t="shared" si="110"/>
        <v>762.32999999999993</v>
      </c>
      <c r="T354" s="20">
        <f t="shared" si="111"/>
        <v>-237.67000000000007</v>
      </c>
      <c r="U354" s="71">
        <f t="shared" si="112"/>
        <v>0.76232999999999995</v>
      </c>
    </row>
    <row r="355" spans="1:21" ht="12.75" hidden="1" customHeight="1" x14ac:dyDescent="0.25">
      <c r="A355" s="61" t="s">
        <v>366</v>
      </c>
      <c r="B355" s="8" t="s">
        <v>188</v>
      </c>
      <c r="C355" s="46">
        <v>220000</v>
      </c>
      <c r="D355" s="20"/>
      <c r="E355" s="75">
        <f t="shared" si="109"/>
        <v>220000</v>
      </c>
      <c r="F355" s="20">
        <v>26197.87</v>
      </c>
      <c r="G355" s="20">
        <v>24481.61</v>
      </c>
      <c r="H355" s="20">
        <v>23991.95</v>
      </c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>
        <f t="shared" si="110"/>
        <v>74671.429999999993</v>
      </c>
      <c r="T355" s="20">
        <f t="shared" si="111"/>
        <v>-145328.57</v>
      </c>
      <c r="U355" s="71">
        <f t="shared" si="112"/>
        <v>0.3394155909090909</v>
      </c>
    </row>
    <row r="356" spans="1:21" ht="12.75" hidden="1" customHeight="1" x14ac:dyDescent="0.25">
      <c r="A356" s="61" t="s">
        <v>367</v>
      </c>
      <c r="B356" s="8" t="s">
        <v>38</v>
      </c>
      <c r="C356" s="46">
        <v>15000</v>
      </c>
      <c r="D356" s="20"/>
      <c r="E356" s="75">
        <f t="shared" si="109"/>
        <v>15000</v>
      </c>
      <c r="F356" s="20">
        <v>1792.88</v>
      </c>
      <c r="G356" s="20">
        <v>2411.4899999999998</v>
      </c>
      <c r="H356" s="20">
        <v>2421.4899999999998</v>
      </c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>
        <f t="shared" si="110"/>
        <v>6625.86</v>
      </c>
      <c r="T356" s="20">
        <f t="shared" si="111"/>
        <v>-8374.14</v>
      </c>
      <c r="U356" s="71">
        <f t="shared" si="112"/>
        <v>0.44172400000000001</v>
      </c>
    </row>
    <row r="357" spans="1:21" ht="13.5" hidden="1" customHeight="1" x14ac:dyDescent="0.25">
      <c r="A357" s="61" t="s">
        <v>368</v>
      </c>
      <c r="B357" s="8" t="s">
        <v>126</v>
      </c>
      <c r="C357" s="46">
        <v>52000</v>
      </c>
      <c r="D357" s="26"/>
      <c r="E357" s="75">
        <f t="shared" si="109"/>
        <v>52000</v>
      </c>
      <c r="F357" s="20">
        <v>6633.16</v>
      </c>
      <c r="G357" s="20">
        <v>6996.07</v>
      </c>
      <c r="H357" s="20">
        <v>6672.38</v>
      </c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>
        <f t="shared" si="110"/>
        <v>20301.61</v>
      </c>
      <c r="T357" s="20">
        <f t="shared" si="111"/>
        <v>-31698.39</v>
      </c>
      <c r="U357" s="71">
        <f t="shared" si="112"/>
        <v>0.39041557692307693</v>
      </c>
    </row>
    <row r="358" spans="1:21" ht="12.75" hidden="1" customHeight="1" x14ac:dyDescent="0.25">
      <c r="A358" s="61" t="s">
        <v>369</v>
      </c>
      <c r="B358" s="8" t="s">
        <v>13</v>
      </c>
      <c r="C358" s="46">
        <v>1000</v>
      </c>
      <c r="D358" s="20"/>
      <c r="E358" s="75">
        <f t="shared" si="109"/>
        <v>1000</v>
      </c>
      <c r="F358" s="20">
        <v>213.64</v>
      </c>
      <c r="G358" s="20">
        <v>145.38</v>
      </c>
      <c r="H358" s="20">
        <v>144.74</v>
      </c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>
        <f t="shared" si="110"/>
        <v>503.76</v>
      </c>
      <c r="T358" s="20">
        <f t="shared" si="111"/>
        <v>-496.24</v>
      </c>
      <c r="U358" s="71">
        <f t="shared" si="112"/>
        <v>0.50375999999999999</v>
      </c>
    </row>
    <row r="359" spans="1:21" ht="12.75" hidden="1" customHeight="1" x14ac:dyDescent="0.25">
      <c r="A359" s="63" t="s">
        <v>370</v>
      </c>
      <c r="B359" s="8" t="s">
        <v>14</v>
      </c>
      <c r="C359" s="21">
        <v>0</v>
      </c>
      <c r="D359" s="20"/>
      <c r="E359" s="75">
        <f t="shared" si="109"/>
        <v>0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>
        <f t="shared" si="110"/>
        <v>0</v>
      </c>
      <c r="T359" s="20">
        <f t="shared" si="111"/>
        <v>0</v>
      </c>
      <c r="U359" s="71"/>
    </row>
    <row r="360" spans="1:21" ht="12.75" hidden="1" customHeight="1" x14ac:dyDescent="0.25">
      <c r="A360" s="63" t="s">
        <v>371</v>
      </c>
      <c r="B360" s="8" t="s">
        <v>89</v>
      </c>
      <c r="C360" s="21">
        <v>1500</v>
      </c>
      <c r="D360" s="20"/>
      <c r="E360" s="75">
        <f t="shared" si="109"/>
        <v>1500</v>
      </c>
      <c r="F360" s="20"/>
      <c r="G360" s="20"/>
      <c r="H360" s="20">
        <v>41.66</v>
      </c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>
        <f t="shared" si="110"/>
        <v>41.66</v>
      </c>
      <c r="T360" s="20">
        <f t="shared" si="111"/>
        <v>-1458.34</v>
      </c>
      <c r="U360" s="71">
        <f t="shared" si="112"/>
        <v>2.777333333333333E-2</v>
      </c>
    </row>
    <row r="361" spans="1:21" ht="12.75" hidden="1" customHeight="1" x14ac:dyDescent="0.25">
      <c r="A361" s="63" t="s">
        <v>372</v>
      </c>
      <c r="B361" s="8" t="s">
        <v>33</v>
      </c>
      <c r="C361" s="21">
        <v>600</v>
      </c>
      <c r="D361" s="20"/>
      <c r="E361" s="75">
        <f t="shared" si="109"/>
        <v>600</v>
      </c>
      <c r="F361" s="20">
        <v>49.35</v>
      </c>
      <c r="G361" s="20">
        <v>51.55</v>
      </c>
      <c r="H361" s="20">
        <v>51.55</v>
      </c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>
        <f t="shared" si="110"/>
        <v>152.44999999999999</v>
      </c>
      <c r="T361" s="20">
        <f t="shared" si="111"/>
        <v>-447.55</v>
      </c>
      <c r="U361" s="71">
        <f t="shared" si="112"/>
        <v>0.25408333333333333</v>
      </c>
    </row>
    <row r="362" spans="1:21" s="14" customFormat="1" ht="12.75" hidden="1" customHeight="1" x14ac:dyDescent="0.3">
      <c r="A362" s="59"/>
      <c r="B362" s="19" t="s">
        <v>15</v>
      </c>
      <c r="C362" s="25">
        <f>SUM(C328:C361)</f>
        <v>690100</v>
      </c>
      <c r="D362" s="25">
        <f>SUM(D326:D361)</f>
        <v>0</v>
      </c>
      <c r="E362" s="25">
        <f>SUM(E326:E361)</f>
        <v>690100</v>
      </c>
      <c r="F362" s="25">
        <f>SUM(F328:F361)</f>
        <v>64979.829999999994</v>
      </c>
      <c r="G362" s="25">
        <f t="shared" ref="G362:Q362" si="114">SUM(G328:G361)</f>
        <v>64268.670000000006</v>
      </c>
      <c r="H362" s="25">
        <f t="shared" si="114"/>
        <v>73148.940000000017</v>
      </c>
      <c r="I362" s="25">
        <f>SUM(I328:I361)</f>
        <v>0</v>
      </c>
      <c r="J362" s="25">
        <f t="shared" si="114"/>
        <v>0</v>
      </c>
      <c r="K362" s="25">
        <f t="shared" si="114"/>
        <v>0</v>
      </c>
      <c r="L362" s="25">
        <f t="shared" si="114"/>
        <v>0</v>
      </c>
      <c r="M362" s="25">
        <f t="shared" si="114"/>
        <v>0</v>
      </c>
      <c r="N362" s="25">
        <f t="shared" si="114"/>
        <v>0</v>
      </c>
      <c r="O362" s="25">
        <f t="shared" si="114"/>
        <v>0</v>
      </c>
      <c r="P362" s="25">
        <f t="shared" si="114"/>
        <v>0</v>
      </c>
      <c r="Q362" s="25">
        <f t="shared" si="114"/>
        <v>0</v>
      </c>
      <c r="R362" s="25">
        <f t="shared" ref="R362" si="115">SUM(R324:R361)</f>
        <v>0</v>
      </c>
      <c r="S362" s="25">
        <f>SUM(S328:S361)</f>
        <v>202397.43999999997</v>
      </c>
      <c r="T362" s="25">
        <f t="shared" ref="T362" si="116">SUM(T329:T361)</f>
        <v>-478806.73000000004</v>
      </c>
      <c r="U362" s="89">
        <f t="shared" si="112"/>
        <v>0.29328711780901312</v>
      </c>
    </row>
    <row r="363" spans="1:21" s="14" customFormat="1" ht="12.75" hidden="1" customHeight="1" x14ac:dyDescent="0.3">
      <c r="A363" s="58"/>
      <c r="B363" s="9" t="s">
        <v>464</v>
      </c>
      <c r="C363" s="20"/>
      <c r="D363" s="20"/>
      <c r="E363" s="20">
        <f>SUM(C363:D363)</f>
        <v>0</v>
      </c>
      <c r="F363" s="20"/>
      <c r="G363" s="20"/>
      <c r="H363" s="20">
        <v>0</v>
      </c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>
        <f t="shared" ref="S363" si="117">SUM(F363:Q363)</f>
        <v>0</v>
      </c>
      <c r="T363" s="25"/>
      <c r="U363" s="89"/>
    </row>
    <row r="364" spans="1:21" s="14" customFormat="1" ht="12.75" hidden="1" customHeight="1" x14ac:dyDescent="0.3">
      <c r="A364" s="59"/>
      <c r="B364" s="43" t="s">
        <v>123</v>
      </c>
      <c r="C364" s="25"/>
      <c r="D364" s="25"/>
      <c r="E364" s="88"/>
      <c r="F364" s="88">
        <f>SUM(F362:F363)</f>
        <v>64979.829999999994</v>
      </c>
      <c r="G364" s="88">
        <f t="shared" ref="G364:Q364" si="118">SUM(G362:G363)</f>
        <v>64268.670000000006</v>
      </c>
      <c r="H364" s="88">
        <f t="shared" si="118"/>
        <v>73148.940000000017</v>
      </c>
      <c r="I364" s="88">
        <f t="shared" si="118"/>
        <v>0</v>
      </c>
      <c r="J364" s="88">
        <f t="shared" si="118"/>
        <v>0</v>
      </c>
      <c r="K364" s="88">
        <f t="shared" si="118"/>
        <v>0</v>
      </c>
      <c r="L364" s="88">
        <f t="shared" si="118"/>
        <v>0</v>
      </c>
      <c r="M364" s="88">
        <f t="shared" si="118"/>
        <v>0</v>
      </c>
      <c r="N364" s="88">
        <f t="shared" si="118"/>
        <v>0</v>
      </c>
      <c r="O364" s="88">
        <f t="shared" si="118"/>
        <v>0</v>
      </c>
      <c r="P364" s="88">
        <f t="shared" si="118"/>
        <v>0</v>
      </c>
      <c r="Q364" s="88">
        <f t="shared" si="118"/>
        <v>0</v>
      </c>
      <c r="R364" s="25"/>
      <c r="S364" s="25">
        <f>SUM(S362:S363)</f>
        <v>202397.43999999997</v>
      </c>
      <c r="T364" s="25"/>
      <c r="U364" s="89"/>
    </row>
    <row r="365" spans="1:21" ht="12.75" hidden="1" customHeight="1" x14ac:dyDescent="0.3">
      <c r="E365" s="54" t="s">
        <v>549</v>
      </c>
      <c r="F365" s="54">
        <v>68276.899999999994</v>
      </c>
      <c r="G365" s="54">
        <v>70355.87000000001</v>
      </c>
      <c r="H365" s="54">
        <v>66970.680000000008</v>
      </c>
      <c r="I365" s="54">
        <v>61737.77</v>
      </c>
      <c r="J365" s="54">
        <v>60444.06</v>
      </c>
      <c r="K365" s="54">
        <v>38275.599999999991</v>
      </c>
      <c r="L365" s="54">
        <v>43773.34</v>
      </c>
      <c r="M365" s="54">
        <v>45298.46</v>
      </c>
      <c r="N365" s="54">
        <v>39664.549999999996</v>
      </c>
      <c r="O365" s="54">
        <v>43106.520000000004</v>
      </c>
      <c r="P365" s="54">
        <v>46253.08</v>
      </c>
      <c r="Q365" s="54">
        <v>58916.710000000006</v>
      </c>
      <c r="R365" s="56"/>
      <c r="S365" s="100">
        <f>SUM(F365:G365)</f>
        <v>138632.77000000002</v>
      </c>
      <c r="T365" s="26"/>
    </row>
    <row r="366" spans="1:21" ht="12.75" hidden="1" customHeight="1" x14ac:dyDescent="0.25">
      <c r="B366" s="3"/>
      <c r="C366" s="10"/>
      <c r="E366" s="26"/>
      <c r="F366" s="26">
        <f t="shared" ref="F366:Q366" si="119">F324-F362</f>
        <v>-10506.349999999999</v>
      </c>
      <c r="G366" s="26">
        <f t="shared" si="119"/>
        <v>-5255.8400000000038</v>
      </c>
      <c r="H366" s="26">
        <f t="shared" si="119"/>
        <v>-12914.930000000015</v>
      </c>
      <c r="I366" s="26">
        <f t="shared" si="119"/>
        <v>0</v>
      </c>
      <c r="J366" s="26">
        <f t="shared" si="119"/>
        <v>0</v>
      </c>
      <c r="K366" s="26">
        <f t="shared" si="119"/>
        <v>0</v>
      </c>
      <c r="L366" s="26">
        <f t="shared" si="119"/>
        <v>0</v>
      </c>
      <c r="M366" s="26">
        <f t="shared" si="119"/>
        <v>0</v>
      </c>
      <c r="N366" s="26">
        <f t="shared" si="119"/>
        <v>0</v>
      </c>
      <c r="O366" s="26">
        <f t="shared" si="119"/>
        <v>0</v>
      </c>
      <c r="P366" s="26">
        <f t="shared" si="119"/>
        <v>0</v>
      </c>
      <c r="Q366" s="26">
        <f t="shared" si="119"/>
        <v>0</v>
      </c>
      <c r="R366" s="26"/>
      <c r="S366" s="26">
        <f>SUM(F366:Q366)</f>
        <v>-28677.120000000017</v>
      </c>
      <c r="T366" s="26"/>
    </row>
    <row r="367" spans="1:21" ht="12.75" hidden="1" customHeight="1" x14ac:dyDescent="0.3">
      <c r="B367" s="3"/>
      <c r="C367" s="10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33"/>
      <c r="T367" s="26"/>
    </row>
    <row r="368" spans="1:21" ht="15" hidden="1" customHeight="1" x14ac:dyDescent="0.3">
      <c r="B368" s="52" t="s">
        <v>47</v>
      </c>
      <c r="C368" s="10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1" s="14" customFormat="1" ht="15" hidden="1" customHeight="1" x14ac:dyDescent="0.3">
      <c r="A369" s="59"/>
      <c r="C369" s="6">
        <v>2025</v>
      </c>
      <c r="D369" s="77" t="s">
        <v>70</v>
      </c>
      <c r="E369" s="44" t="s">
        <v>60</v>
      </c>
      <c r="F369" s="36" t="s">
        <v>62</v>
      </c>
      <c r="G369" s="36" t="s">
        <v>96</v>
      </c>
      <c r="H369" s="36" t="s">
        <v>97</v>
      </c>
      <c r="I369" s="36" t="s">
        <v>98</v>
      </c>
      <c r="J369" s="36" t="s">
        <v>100</v>
      </c>
      <c r="K369" s="36" t="s">
        <v>101</v>
      </c>
      <c r="L369" s="36" t="s">
        <v>102</v>
      </c>
      <c r="M369" s="36" t="s">
        <v>103</v>
      </c>
      <c r="N369" s="36" t="s">
        <v>104</v>
      </c>
      <c r="O369" s="36" t="s">
        <v>105</v>
      </c>
      <c r="P369" s="36" t="s">
        <v>106</v>
      </c>
      <c r="Q369" s="36" t="s">
        <v>107</v>
      </c>
      <c r="R369" s="44"/>
      <c r="S369" s="36" t="s">
        <v>58</v>
      </c>
      <c r="T369" s="44" t="s">
        <v>64</v>
      </c>
      <c r="U369" s="118" t="s">
        <v>78</v>
      </c>
    </row>
    <row r="370" spans="1:21" s="14" customFormat="1" ht="13" hidden="1" x14ac:dyDescent="0.3">
      <c r="A370" s="59"/>
      <c r="C370" s="35" t="s">
        <v>57</v>
      </c>
      <c r="D370" s="78" t="s">
        <v>59</v>
      </c>
      <c r="E370" s="45" t="s">
        <v>61</v>
      </c>
      <c r="F370" s="37" t="s">
        <v>63</v>
      </c>
      <c r="G370" s="37" t="s">
        <v>63</v>
      </c>
      <c r="H370" s="37" t="s">
        <v>63</v>
      </c>
      <c r="I370" s="37" t="s">
        <v>63</v>
      </c>
      <c r="J370" s="37" t="s">
        <v>63</v>
      </c>
      <c r="K370" s="37" t="s">
        <v>63</v>
      </c>
      <c r="L370" s="37" t="s">
        <v>63</v>
      </c>
      <c r="M370" s="37" t="s">
        <v>63</v>
      </c>
      <c r="N370" s="37" t="s">
        <v>63</v>
      </c>
      <c r="O370" s="37" t="s">
        <v>63</v>
      </c>
      <c r="P370" s="37" t="s">
        <v>63</v>
      </c>
      <c r="Q370" s="37" t="s">
        <v>63</v>
      </c>
      <c r="R370" s="45"/>
      <c r="S370" s="37" t="s">
        <v>15</v>
      </c>
      <c r="T370" s="45" t="s">
        <v>65</v>
      </c>
      <c r="U370" s="113" t="s">
        <v>79</v>
      </c>
    </row>
    <row r="371" spans="1:21" ht="15" hidden="1" customHeight="1" x14ac:dyDescent="0.25">
      <c r="B371" s="8" t="s">
        <v>74</v>
      </c>
      <c r="C371" s="48">
        <f t="shared" ref="C371:R371" si="120">C25</f>
        <v>2566412.3199999998</v>
      </c>
      <c r="D371" s="22">
        <f t="shared" si="120"/>
        <v>0</v>
      </c>
      <c r="E371" s="22">
        <f t="shared" si="120"/>
        <v>2592335.6799999997</v>
      </c>
      <c r="F371" s="22">
        <f t="shared" si="120"/>
        <v>1280093.07</v>
      </c>
      <c r="G371" s="22">
        <f t="shared" si="120"/>
        <v>389448.70999999996</v>
      </c>
      <c r="H371" s="22">
        <f t="shared" si="120"/>
        <v>-75122.61</v>
      </c>
      <c r="I371" s="22">
        <f t="shared" si="120"/>
        <v>0</v>
      </c>
      <c r="J371" s="22">
        <f t="shared" si="120"/>
        <v>0</v>
      </c>
      <c r="K371" s="22">
        <f t="shared" si="120"/>
        <v>0</v>
      </c>
      <c r="L371" s="22">
        <f t="shared" si="120"/>
        <v>0</v>
      </c>
      <c r="M371" s="22">
        <f t="shared" si="120"/>
        <v>0</v>
      </c>
      <c r="N371" s="22">
        <f t="shared" si="120"/>
        <v>0</v>
      </c>
      <c r="O371" s="22">
        <f t="shared" si="120"/>
        <v>0</v>
      </c>
      <c r="P371" s="22">
        <f t="shared" si="120"/>
        <v>0</v>
      </c>
      <c r="Q371" s="22">
        <f t="shared" si="120"/>
        <v>0</v>
      </c>
      <c r="R371" s="22">
        <f t="shared" si="120"/>
        <v>0</v>
      </c>
      <c r="S371" s="22">
        <f t="shared" ref="S371" si="121">SUM(F371:Q371)</f>
        <v>1594419.17</v>
      </c>
      <c r="T371" s="20">
        <f>T25</f>
        <v>-997916.51</v>
      </c>
      <c r="U371" s="109">
        <f>S371/E371</f>
        <v>0.61505119969648381</v>
      </c>
    </row>
    <row r="372" spans="1:21" ht="15" hidden="1" customHeight="1" x14ac:dyDescent="0.25"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1" ht="15" hidden="1" customHeight="1" x14ac:dyDescent="0.25">
      <c r="B373" s="1" t="s">
        <v>56</v>
      </c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1" ht="15" hidden="1" customHeight="1" x14ac:dyDescent="0.25">
      <c r="B374" s="8" t="s">
        <v>48</v>
      </c>
      <c r="C374" s="48">
        <f>C62</f>
        <v>546475</v>
      </c>
      <c r="D374" s="20"/>
      <c r="E374" s="20">
        <f>E62</f>
        <v>546475</v>
      </c>
      <c r="F374" s="20">
        <f t="shared" ref="F374:R374" si="122">F64</f>
        <v>42076.069999999992</v>
      </c>
      <c r="G374" s="20">
        <f t="shared" si="122"/>
        <v>41399.689999999995</v>
      </c>
      <c r="H374" s="20">
        <f t="shared" si="122"/>
        <v>33491.93</v>
      </c>
      <c r="I374" s="20">
        <f t="shared" si="122"/>
        <v>0</v>
      </c>
      <c r="J374" s="20">
        <f t="shared" si="122"/>
        <v>0</v>
      </c>
      <c r="K374" s="20">
        <f t="shared" si="122"/>
        <v>0</v>
      </c>
      <c r="L374" s="20">
        <f t="shared" si="122"/>
        <v>0</v>
      </c>
      <c r="M374" s="20">
        <f t="shared" si="122"/>
        <v>0</v>
      </c>
      <c r="N374" s="20">
        <f t="shared" si="122"/>
        <v>0</v>
      </c>
      <c r="O374" s="20">
        <f t="shared" si="122"/>
        <v>0</v>
      </c>
      <c r="P374" s="20">
        <f t="shared" si="122"/>
        <v>0</v>
      </c>
      <c r="Q374" s="20">
        <f t="shared" si="122"/>
        <v>0</v>
      </c>
      <c r="R374" s="20">
        <f t="shared" si="122"/>
        <v>0</v>
      </c>
      <c r="S374" s="20">
        <f>SUM(F374:R374)</f>
        <v>116967.68999999997</v>
      </c>
      <c r="T374" s="20">
        <f>T62</f>
        <v>-429507.31</v>
      </c>
      <c r="U374" s="109">
        <f t="shared" ref="U374:U379" si="123">S374/E374</f>
        <v>0.21404033121368768</v>
      </c>
    </row>
    <row r="375" spans="1:21" ht="15" hidden="1" customHeight="1" x14ac:dyDescent="0.25">
      <c r="B375" s="8" t="s">
        <v>49</v>
      </c>
      <c r="C375" s="48">
        <f>C96</f>
        <v>374575</v>
      </c>
      <c r="D375" s="20"/>
      <c r="E375" s="48">
        <f>E96</f>
        <v>374575</v>
      </c>
      <c r="F375" s="48">
        <f t="shared" ref="F375:R375" si="124">F98</f>
        <v>27190.09</v>
      </c>
      <c r="G375" s="48">
        <f t="shared" si="124"/>
        <v>24110.049999999996</v>
      </c>
      <c r="H375" s="48">
        <f t="shared" si="124"/>
        <v>20106.239999999998</v>
      </c>
      <c r="I375" s="48">
        <f t="shared" si="124"/>
        <v>0</v>
      </c>
      <c r="J375" s="48">
        <f t="shared" si="124"/>
        <v>0</v>
      </c>
      <c r="K375" s="48">
        <f t="shared" si="124"/>
        <v>0</v>
      </c>
      <c r="L375" s="48">
        <f t="shared" si="124"/>
        <v>0</v>
      </c>
      <c r="M375" s="48">
        <f t="shared" si="124"/>
        <v>0</v>
      </c>
      <c r="N375" s="48">
        <f t="shared" si="124"/>
        <v>0</v>
      </c>
      <c r="O375" s="48">
        <f t="shared" si="124"/>
        <v>0</v>
      </c>
      <c r="P375" s="48">
        <f t="shared" si="124"/>
        <v>0</v>
      </c>
      <c r="Q375" s="48">
        <f t="shared" si="124"/>
        <v>0</v>
      </c>
      <c r="R375" s="48">
        <f t="shared" si="124"/>
        <v>0</v>
      </c>
      <c r="S375" s="20">
        <f t="shared" ref="S375:S378" si="125">SUM(F375:R375)</f>
        <v>71406.38</v>
      </c>
      <c r="T375" s="20">
        <f>T96</f>
        <v>-297349.36</v>
      </c>
      <c r="U375" s="109">
        <f t="shared" si="123"/>
        <v>0.19063306413935796</v>
      </c>
    </row>
    <row r="376" spans="1:21" ht="15" hidden="1" customHeight="1" x14ac:dyDescent="0.25">
      <c r="B376" s="8" t="s">
        <v>50</v>
      </c>
      <c r="C376" s="48">
        <f>C139</f>
        <v>1139620</v>
      </c>
      <c r="D376" s="20"/>
      <c r="E376" s="20">
        <f>E137</f>
        <v>1139620</v>
      </c>
      <c r="F376" s="20">
        <f t="shared" ref="F376:R376" si="126">F139</f>
        <v>68177.259999999995</v>
      </c>
      <c r="G376" s="20">
        <f t="shared" si="126"/>
        <v>53639.34</v>
      </c>
      <c r="H376" s="20">
        <f t="shared" si="126"/>
        <v>46954.590000000004</v>
      </c>
      <c r="I376" s="20">
        <f t="shared" si="126"/>
        <v>0</v>
      </c>
      <c r="J376" s="20">
        <f t="shared" si="126"/>
        <v>0</v>
      </c>
      <c r="K376" s="20">
        <f t="shared" si="126"/>
        <v>0</v>
      </c>
      <c r="L376" s="20">
        <f t="shared" si="126"/>
        <v>0</v>
      </c>
      <c r="M376" s="20">
        <f t="shared" si="126"/>
        <v>0</v>
      </c>
      <c r="N376" s="20">
        <f t="shared" si="126"/>
        <v>0</v>
      </c>
      <c r="O376" s="20">
        <f t="shared" si="126"/>
        <v>0</v>
      </c>
      <c r="P376" s="20">
        <f t="shared" si="126"/>
        <v>0</v>
      </c>
      <c r="Q376" s="20">
        <f t="shared" si="126"/>
        <v>0</v>
      </c>
      <c r="R376" s="20">
        <f t="shared" si="126"/>
        <v>287977.59999999998</v>
      </c>
      <c r="S376" s="20">
        <f t="shared" si="125"/>
        <v>456748.79</v>
      </c>
      <c r="T376" s="20">
        <f>T137</f>
        <v>-690533.01</v>
      </c>
      <c r="U376" s="109">
        <f t="shared" si="123"/>
        <v>0.40079043014338112</v>
      </c>
    </row>
    <row r="377" spans="1:21" ht="15" hidden="1" customHeight="1" x14ac:dyDescent="0.25">
      <c r="B377" s="8" t="s">
        <v>179</v>
      </c>
      <c r="C377" s="48">
        <f>C156</f>
        <v>81100</v>
      </c>
      <c r="D377" s="20"/>
      <c r="E377" s="20">
        <f>E154</f>
        <v>81100</v>
      </c>
      <c r="F377" s="20">
        <f t="shared" ref="F377:R377" si="127">F156</f>
        <v>4539.22</v>
      </c>
      <c r="G377" s="20">
        <f t="shared" si="127"/>
        <v>5848.75</v>
      </c>
      <c r="H377" s="20">
        <f t="shared" si="127"/>
        <v>6473.8899999999994</v>
      </c>
      <c r="I377" s="20">
        <f t="shared" si="127"/>
        <v>0</v>
      </c>
      <c r="J377" s="20">
        <f t="shared" si="127"/>
        <v>0</v>
      </c>
      <c r="K377" s="20">
        <f t="shared" si="127"/>
        <v>0</v>
      </c>
      <c r="L377" s="20">
        <f t="shared" si="127"/>
        <v>0</v>
      </c>
      <c r="M377" s="20">
        <f t="shared" si="127"/>
        <v>0</v>
      </c>
      <c r="N377" s="20">
        <f t="shared" si="127"/>
        <v>0</v>
      </c>
      <c r="O377" s="20">
        <f t="shared" si="127"/>
        <v>0</v>
      </c>
      <c r="P377" s="20">
        <f t="shared" si="127"/>
        <v>0</v>
      </c>
      <c r="Q377" s="20">
        <f t="shared" si="127"/>
        <v>0</v>
      </c>
      <c r="R377" s="20">
        <f t="shared" si="127"/>
        <v>0</v>
      </c>
      <c r="S377" s="20">
        <f t="shared" si="125"/>
        <v>16861.86</v>
      </c>
      <c r="T377" s="20">
        <f>T154</f>
        <v>-64238.14</v>
      </c>
      <c r="U377" s="109">
        <f t="shared" si="123"/>
        <v>0.20791442663378545</v>
      </c>
    </row>
    <row r="378" spans="1:21" ht="15" hidden="1" customHeight="1" x14ac:dyDescent="0.25">
      <c r="B378" s="8" t="s">
        <v>51</v>
      </c>
      <c r="C378" s="48">
        <f>C309</f>
        <v>29850</v>
      </c>
      <c r="D378" s="20"/>
      <c r="E378" s="20">
        <f t="shared" ref="E378" si="128">E309</f>
        <v>29850</v>
      </c>
      <c r="F378" s="20">
        <f>F311</f>
        <v>4868.2800000000007</v>
      </c>
      <c r="G378" s="20">
        <f t="shared" ref="G378:R378" si="129">G311</f>
        <v>3766.0999999999995</v>
      </c>
      <c r="H378" s="20">
        <f t="shared" si="129"/>
        <v>3901.7799999999997</v>
      </c>
      <c r="I378" s="20">
        <f t="shared" si="129"/>
        <v>0</v>
      </c>
      <c r="J378" s="20">
        <f t="shared" si="129"/>
        <v>0</v>
      </c>
      <c r="K378" s="20">
        <f t="shared" si="129"/>
        <v>0</v>
      </c>
      <c r="L378" s="20">
        <f t="shared" si="129"/>
        <v>0</v>
      </c>
      <c r="M378" s="20">
        <f t="shared" si="129"/>
        <v>0</v>
      </c>
      <c r="N378" s="20">
        <f t="shared" si="129"/>
        <v>0</v>
      </c>
      <c r="O378" s="20">
        <f t="shared" si="129"/>
        <v>0</v>
      </c>
      <c r="P378" s="20">
        <f t="shared" si="129"/>
        <v>0</v>
      </c>
      <c r="Q378" s="20">
        <f t="shared" si="129"/>
        <v>0</v>
      </c>
      <c r="R378" s="20">
        <f t="shared" si="129"/>
        <v>0</v>
      </c>
      <c r="S378" s="20">
        <f t="shared" si="125"/>
        <v>12536.16</v>
      </c>
      <c r="T378" s="20">
        <f>T309</f>
        <v>-17705.899999999998</v>
      </c>
      <c r="U378" s="109">
        <f t="shared" si="123"/>
        <v>0.4199718592964824</v>
      </c>
    </row>
    <row r="379" spans="1:21" ht="15" hidden="1" customHeight="1" x14ac:dyDescent="0.25">
      <c r="C379" s="26">
        <f t="shared" ref="C379:Q379" si="130">SUM(C374:C378)</f>
        <v>2171620</v>
      </c>
      <c r="D379" s="26">
        <f t="shared" si="130"/>
        <v>0</v>
      </c>
      <c r="E379" s="26">
        <f t="shared" si="130"/>
        <v>2171620</v>
      </c>
      <c r="F379" s="26">
        <f t="shared" si="130"/>
        <v>146850.91999999998</v>
      </c>
      <c r="G379" s="26">
        <f t="shared" si="130"/>
        <v>128763.93</v>
      </c>
      <c r="H379" s="26">
        <f t="shared" si="130"/>
        <v>110928.43000000001</v>
      </c>
      <c r="I379" s="26">
        <f t="shared" si="130"/>
        <v>0</v>
      </c>
      <c r="J379" s="26">
        <f t="shared" si="130"/>
        <v>0</v>
      </c>
      <c r="K379" s="26">
        <f t="shared" si="130"/>
        <v>0</v>
      </c>
      <c r="L379" s="26">
        <f t="shared" si="130"/>
        <v>0</v>
      </c>
      <c r="M379" s="26">
        <f t="shared" si="130"/>
        <v>0</v>
      </c>
      <c r="N379" s="26">
        <f t="shared" si="130"/>
        <v>0</v>
      </c>
      <c r="O379" s="26">
        <f t="shared" si="130"/>
        <v>0</v>
      </c>
      <c r="P379" s="26">
        <f t="shared" si="130"/>
        <v>0</v>
      </c>
      <c r="Q379" s="26">
        <f t="shared" si="130"/>
        <v>0</v>
      </c>
      <c r="R379" s="26"/>
      <c r="S379" s="26">
        <f>SUM(S374:S378)</f>
        <v>674520.88</v>
      </c>
      <c r="T379" s="26">
        <f>SUM(T374:T378)</f>
        <v>-1499333.7199999997</v>
      </c>
      <c r="U379" s="31">
        <f t="shared" si="123"/>
        <v>0.31060723330969509</v>
      </c>
    </row>
    <row r="380" spans="1:21" ht="15" hidden="1" customHeight="1" x14ac:dyDescent="0.25">
      <c r="E380" s="26"/>
      <c r="F380" s="26">
        <f t="shared" ref="F380:Q380" si="131">F371-F379</f>
        <v>1133242.1500000001</v>
      </c>
      <c r="G380" s="26">
        <f t="shared" si="131"/>
        <v>260684.77999999997</v>
      </c>
      <c r="H380" s="26">
        <f t="shared" si="131"/>
        <v>-186051.04</v>
      </c>
      <c r="I380" s="26">
        <f t="shared" si="131"/>
        <v>0</v>
      </c>
      <c r="J380" s="26">
        <f t="shared" si="131"/>
        <v>0</v>
      </c>
      <c r="K380" s="26">
        <f t="shared" si="131"/>
        <v>0</v>
      </c>
      <c r="L380" s="26">
        <f t="shared" si="131"/>
        <v>0</v>
      </c>
      <c r="M380" s="26">
        <f t="shared" si="131"/>
        <v>0</v>
      </c>
      <c r="N380" s="26">
        <f t="shared" si="131"/>
        <v>0</v>
      </c>
      <c r="O380" s="26">
        <f t="shared" si="131"/>
        <v>0</v>
      </c>
      <c r="P380" s="26">
        <f t="shared" si="131"/>
        <v>0</v>
      </c>
      <c r="Q380" s="26">
        <f t="shared" si="131"/>
        <v>0</v>
      </c>
      <c r="R380" s="26"/>
      <c r="S380" s="26">
        <f>S371-S379</f>
        <v>919898.28999999992</v>
      </c>
      <c r="T380" s="26" t="s">
        <v>546</v>
      </c>
    </row>
    <row r="381" spans="1:21" ht="15" hidden="1" customHeight="1" x14ac:dyDescent="0.3"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33"/>
    </row>
    <row r="382" spans="1:21" ht="15" hidden="1" customHeight="1" x14ac:dyDescent="0.3">
      <c r="B382" s="52" t="s">
        <v>55</v>
      </c>
      <c r="E382" s="26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26"/>
    </row>
    <row r="383" spans="1:21" ht="15" hidden="1" customHeight="1" x14ac:dyDescent="0.25">
      <c r="B383" s="8" t="s">
        <v>52</v>
      </c>
      <c r="C383" s="48">
        <f t="shared" ref="C383:R383" si="132">C324</f>
        <v>643400</v>
      </c>
      <c r="D383" s="20">
        <f t="shared" si="132"/>
        <v>0</v>
      </c>
      <c r="E383" s="20">
        <f t="shared" si="132"/>
        <v>643400</v>
      </c>
      <c r="F383" s="20">
        <f t="shared" si="132"/>
        <v>54473.479999999996</v>
      </c>
      <c r="G383" s="20">
        <f t="shared" si="132"/>
        <v>59012.83</v>
      </c>
      <c r="H383" s="20">
        <f t="shared" si="132"/>
        <v>60234.01</v>
      </c>
      <c r="I383" s="20">
        <f t="shared" si="132"/>
        <v>0</v>
      </c>
      <c r="J383" s="20">
        <f t="shared" si="132"/>
        <v>0</v>
      </c>
      <c r="K383" s="20">
        <f t="shared" si="132"/>
        <v>0</v>
      </c>
      <c r="L383" s="20">
        <f t="shared" si="132"/>
        <v>0</v>
      </c>
      <c r="M383" s="20">
        <f t="shared" si="132"/>
        <v>0</v>
      </c>
      <c r="N383" s="20">
        <f t="shared" si="132"/>
        <v>0</v>
      </c>
      <c r="O383" s="20">
        <f t="shared" si="132"/>
        <v>0</v>
      </c>
      <c r="P383" s="20">
        <f t="shared" si="132"/>
        <v>0</v>
      </c>
      <c r="Q383" s="20">
        <f t="shared" si="132"/>
        <v>0</v>
      </c>
      <c r="R383" s="20">
        <f t="shared" si="132"/>
        <v>0</v>
      </c>
      <c r="S383" s="20">
        <f>SUM(F383:R383)</f>
        <v>173720.32000000001</v>
      </c>
      <c r="T383" s="20">
        <f>T324</f>
        <v>-469619.68000000005</v>
      </c>
      <c r="U383" s="109">
        <f>S383/E383</f>
        <v>0.270003605843954</v>
      </c>
    </row>
    <row r="384" spans="1:21" ht="15" hidden="1" customHeight="1" x14ac:dyDescent="0.25">
      <c r="B384" s="8" t="s">
        <v>75</v>
      </c>
      <c r="C384" s="48">
        <f t="shared" ref="C384:E384" si="133">C362</f>
        <v>690100</v>
      </c>
      <c r="D384" s="20">
        <f t="shared" si="133"/>
        <v>0</v>
      </c>
      <c r="E384" s="20">
        <f t="shared" si="133"/>
        <v>690100</v>
      </c>
      <c r="F384" s="20">
        <f>F364</f>
        <v>64979.829999999994</v>
      </c>
      <c r="G384" s="20">
        <f t="shared" ref="G384:R384" si="134">G364</f>
        <v>64268.670000000006</v>
      </c>
      <c r="H384" s="20">
        <f t="shared" si="134"/>
        <v>73148.940000000017</v>
      </c>
      <c r="I384" s="20">
        <f t="shared" si="134"/>
        <v>0</v>
      </c>
      <c r="J384" s="20">
        <f t="shared" si="134"/>
        <v>0</v>
      </c>
      <c r="K384" s="20">
        <f t="shared" si="134"/>
        <v>0</v>
      </c>
      <c r="L384" s="20">
        <f t="shared" si="134"/>
        <v>0</v>
      </c>
      <c r="M384" s="20">
        <f t="shared" si="134"/>
        <v>0</v>
      </c>
      <c r="N384" s="20">
        <f t="shared" si="134"/>
        <v>0</v>
      </c>
      <c r="O384" s="20">
        <f t="shared" si="134"/>
        <v>0</v>
      </c>
      <c r="P384" s="20">
        <f t="shared" si="134"/>
        <v>0</v>
      </c>
      <c r="Q384" s="20">
        <f t="shared" si="134"/>
        <v>0</v>
      </c>
      <c r="R384" s="20">
        <f t="shared" si="134"/>
        <v>0</v>
      </c>
      <c r="S384" s="20">
        <f>SUM(F384:R384)</f>
        <v>202397.44</v>
      </c>
      <c r="T384" s="20">
        <f>T362</f>
        <v>-478806.73000000004</v>
      </c>
      <c r="U384" s="109">
        <f>S384/E384</f>
        <v>0.29328711780901318</v>
      </c>
    </row>
    <row r="385" spans="2:21" ht="15" hidden="1" customHeight="1" x14ac:dyDescent="0.25">
      <c r="E385" s="26"/>
      <c r="F385" s="26">
        <f>F383-F384</f>
        <v>-10506.349999999999</v>
      </c>
      <c r="G385" s="26">
        <f>G383-G384</f>
        <v>-5255.8400000000038</v>
      </c>
      <c r="H385" s="26">
        <f>H383-H384</f>
        <v>-12914.930000000015</v>
      </c>
      <c r="I385" s="26">
        <f t="shared" ref="I385:Q385" si="135">I383-I384</f>
        <v>0</v>
      </c>
      <c r="J385" s="26">
        <f t="shared" si="135"/>
        <v>0</v>
      </c>
      <c r="K385" s="26">
        <f t="shared" si="135"/>
        <v>0</v>
      </c>
      <c r="L385" s="26">
        <f t="shared" si="135"/>
        <v>0</v>
      </c>
      <c r="M385" s="26">
        <f t="shared" si="135"/>
        <v>0</v>
      </c>
      <c r="N385" s="26">
        <f t="shared" si="135"/>
        <v>0</v>
      </c>
      <c r="O385" s="26">
        <f t="shared" si="135"/>
        <v>0</v>
      </c>
      <c r="P385" s="26">
        <f t="shared" si="135"/>
        <v>0</v>
      </c>
      <c r="Q385" s="26">
        <f t="shared" si="135"/>
        <v>0</v>
      </c>
      <c r="R385" s="26"/>
      <c r="S385" s="26">
        <f>S383-S384+S323</f>
        <v>-28677.119999999995</v>
      </c>
      <c r="T385" s="26" t="s">
        <v>546</v>
      </c>
    </row>
    <row r="386" spans="2:21" ht="15" hidden="1" customHeight="1" x14ac:dyDescent="0.25"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2:21" ht="15" hidden="1" customHeight="1" x14ac:dyDescent="0.3">
      <c r="B387" s="52" t="s">
        <v>76</v>
      </c>
      <c r="E387" s="26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26"/>
    </row>
    <row r="388" spans="2:21" ht="15" hidden="1" customHeight="1" x14ac:dyDescent="0.25">
      <c r="B388" s="8" t="s">
        <v>52</v>
      </c>
      <c r="C388" s="48">
        <f>C165</f>
        <v>11000</v>
      </c>
      <c r="D388" s="20"/>
      <c r="E388" s="20">
        <f t="shared" ref="E388:R388" si="136">E165</f>
        <v>11000</v>
      </c>
      <c r="F388" s="20">
        <f t="shared" si="136"/>
        <v>1155</v>
      </c>
      <c r="G388" s="20">
        <f t="shared" si="136"/>
        <v>603</v>
      </c>
      <c r="H388" s="20">
        <f t="shared" si="136"/>
        <v>120</v>
      </c>
      <c r="I388" s="20">
        <f t="shared" si="136"/>
        <v>0</v>
      </c>
      <c r="J388" s="20">
        <f t="shared" si="136"/>
        <v>0</v>
      </c>
      <c r="K388" s="20">
        <f t="shared" si="136"/>
        <v>0</v>
      </c>
      <c r="L388" s="20">
        <f t="shared" si="136"/>
        <v>0</v>
      </c>
      <c r="M388" s="20">
        <f t="shared" si="136"/>
        <v>0</v>
      </c>
      <c r="N388" s="20">
        <f t="shared" si="136"/>
        <v>0</v>
      </c>
      <c r="O388" s="20">
        <f t="shared" si="136"/>
        <v>0</v>
      </c>
      <c r="P388" s="20">
        <f t="shared" si="136"/>
        <v>0</v>
      </c>
      <c r="Q388" s="20">
        <f t="shared" si="136"/>
        <v>0</v>
      </c>
      <c r="R388" s="20">
        <f t="shared" si="136"/>
        <v>0</v>
      </c>
      <c r="S388" s="20">
        <f>SUM(F388:R388)</f>
        <v>1878</v>
      </c>
      <c r="T388" s="20">
        <f>T165</f>
        <v>-9122</v>
      </c>
      <c r="U388" s="109">
        <f>S388/E388</f>
        <v>0.17072727272727273</v>
      </c>
    </row>
    <row r="389" spans="2:21" ht="15" hidden="1" customHeight="1" x14ac:dyDescent="0.25">
      <c r="B389" s="8" t="s">
        <v>53</v>
      </c>
      <c r="C389" s="48">
        <f t="shared" ref="C389:R389" si="137">C172</f>
        <v>11000</v>
      </c>
      <c r="D389" s="20">
        <f t="shared" si="137"/>
        <v>0</v>
      </c>
      <c r="E389" s="20">
        <f t="shared" si="137"/>
        <v>11000</v>
      </c>
      <c r="F389" s="20">
        <f t="shared" si="137"/>
        <v>1916.15</v>
      </c>
      <c r="G389" s="20">
        <f t="shared" si="137"/>
        <v>277.78000000000003</v>
      </c>
      <c r="H389" s="20">
        <f t="shared" si="137"/>
        <v>0</v>
      </c>
      <c r="I389" s="20">
        <f t="shared" si="137"/>
        <v>0</v>
      </c>
      <c r="J389" s="20">
        <f t="shared" si="137"/>
        <v>0</v>
      </c>
      <c r="K389" s="20">
        <f t="shared" si="137"/>
        <v>0</v>
      </c>
      <c r="L389" s="20">
        <f t="shared" si="137"/>
        <v>0</v>
      </c>
      <c r="M389" s="20">
        <f t="shared" si="137"/>
        <v>0</v>
      </c>
      <c r="N389" s="20">
        <f t="shared" si="137"/>
        <v>0</v>
      </c>
      <c r="O389" s="20">
        <f t="shared" si="137"/>
        <v>0</v>
      </c>
      <c r="P389" s="20">
        <f t="shared" si="137"/>
        <v>0</v>
      </c>
      <c r="Q389" s="20">
        <f t="shared" si="137"/>
        <v>0</v>
      </c>
      <c r="R389" s="20">
        <f t="shared" si="137"/>
        <v>0</v>
      </c>
      <c r="S389" s="20">
        <f>SUM(F389:R389)</f>
        <v>2193.9300000000003</v>
      </c>
      <c r="T389" s="20">
        <f>T172</f>
        <v>-8324.07</v>
      </c>
      <c r="U389" s="109">
        <f>S389/E389</f>
        <v>0.19944818181818186</v>
      </c>
    </row>
    <row r="390" spans="2:21" ht="15" hidden="1" customHeight="1" x14ac:dyDescent="0.25">
      <c r="E390" s="26"/>
      <c r="F390" s="26">
        <f>F388-F389</f>
        <v>-761.15000000000009</v>
      </c>
      <c r="G390" s="26">
        <f>G388-G389</f>
        <v>325.21999999999997</v>
      </c>
      <c r="H390" s="26">
        <f>H388-H389</f>
        <v>120</v>
      </c>
      <c r="I390" s="26">
        <f t="shared" ref="I390:Q390" si="138">I388-I389</f>
        <v>0</v>
      </c>
      <c r="J390" s="26">
        <f t="shared" si="138"/>
        <v>0</v>
      </c>
      <c r="K390" s="26">
        <f t="shared" si="138"/>
        <v>0</v>
      </c>
      <c r="L390" s="26">
        <f t="shared" si="138"/>
        <v>0</v>
      </c>
      <c r="M390" s="26">
        <f t="shared" si="138"/>
        <v>0</v>
      </c>
      <c r="N390" s="26">
        <f t="shared" si="138"/>
        <v>0</v>
      </c>
      <c r="O390" s="26">
        <f t="shared" si="138"/>
        <v>0</v>
      </c>
      <c r="P390" s="26">
        <f t="shared" si="138"/>
        <v>0</v>
      </c>
      <c r="Q390" s="26">
        <f t="shared" si="138"/>
        <v>0</v>
      </c>
      <c r="R390" s="26"/>
      <c r="S390" s="26">
        <f>S388-S389</f>
        <v>-315.93000000000029</v>
      </c>
      <c r="T390" s="26" t="s">
        <v>546</v>
      </c>
    </row>
    <row r="391" spans="2:21" ht="15" hidden="1" customHeight="1" x14ac:dyDescent="0.25"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2:21" ht="15" hidden="1" customHeight="1" x14ac:dyDescent="0.3">
      <c r="B392" s="52" t="s">
        <v>54</v>
      </c>
      <c r="E392" s="26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26"/>
    </row>
    <row r="393" spans="2:21" ht="15" hidden="1" customHeight="1" x14ac:dyDescent="0.25">
      <c r="B393" s="8" t="s">
        <v>74</v>
      </c>
      <c r="C393" s="48">
        <f>C183</f>
        <v>7500</v>
      </c>
      <c r="D393" s="20"/>
      <c r="E393" s="20">
        <f t="shared" ref="E393:R393" si="139">E183</f>
        <v>7500</v>
      </c>
      <c r="F393" s="20">
        <f t="shared" si="139"/>
        <v>1264</v>
      </c>
      <c r="G393" s="20">
        <f t="shared" si="139"/>
        <v>1397</v>
      </c>
      <c r="H393" s="20">
        <f t="shared" si="139"/>
        <v>1756</v>
      </c>
      <c r="I393" s="20">
        <f t="shared" si="139"/>
        <v>0</v>
      </c>
      <c r="J393" s="20">
        <f t="shared" si="139"/>
        <v>0</v>
      </c>
      <c r="K393" s="20">
        <f t="shared" si="139"/>
        <v>0</v>
      </c>
      <c r="L393" s="20">
        <f t="shared" si="139"/>
        <v>0</v>
      </c>
      <c r="M393" s="20">
        <f t="shared" si="139"/>
        <v>0</v>
      </c>
      <c r="N393" s="20">
        <f t="shared" si="139"/>
        <v>0</v>
      </c>
      <c r="O393" s="20">
        <f t="shared" si="139"/>
        <v>0</v>
      </c>
      <c r="P393" s="20">
        <f t="shared" si="139"/>
        <v>0</v>
      </c>
      <c r="Q393" s="20">
        <f t="shared" si="139"/>
        <v>0</v>
      </c>
      <c r="R393" s="20">
        <f t="shared" si="139"/>
        <v>0</v>
      </c>
      <c r="S393" s="20">
        <f>SUM(F393:R393)</f>
        <v>4417</v>
      </c>
      <c r="T393" s="20">
        <f>T183</f>
        <v>0</v>
      </c>
      <c r="U393" s="109">
        <f>S393/E393</f>
        <v>0.58893333333333331</v>
      </c>
    </row>
    <row r="394" spans="2:21" ht="15" hidden="1" customHeight="1" x14ac:dyDescent="0.25">
      <c r="B394" s="8" t="s">
        <v>53</v>
      </c>
      <c r="C394" s="48">
        <f t="shared" ref="C394:R394" si="140">C193</f>
        <v>7500</v>
      </c>
      <c r="D394" s="20">
        <f t="shared" si="140"/>
        <v>0</v>
      </c>
      <c r="E394" s="20">
        <f t="shared" si="140"/>
        <v>6000</v>
      </c>
      <c r="F394" s="20">
        <f t="shared" si="140"/>
        <v>0</v>
      </c>
      <c r="G394" s="20">
        <f t="shared" si="140"/>
        <v>485.23</v>
      </c>
      <c r="H394" s="20">
        <f t="shared" si="140"/>
        <v>132</v>
      </c>
      <c r="I394" s="20">
        <f t="shared" si="140"/>
        <v>0</v>
      </c>
      <c r="J394" s="20">
        <f t="shared" si="140"/>
        <v>0</v>
      </c>
      <c r="K394" s="20">
        <f t="shared" si="140"/>
        <v>0</v>
      </c>
      <c r="L394" s="20">
        <f t="shared" si="140"/>
        <v>0</v>
      </c>
      <c r="M394" s="20">
        <f t="shared" si="140"/>
        <v>0</v>
      </c>
      <c r="N394" s="20">
        <f t="shared" si="140"/>
        <v>0</v>
      </c>
      <c r="O394" s="20">
        <f t="shared" si="140"/>
        <v>0</v>
      </c>
      <c r="P394" s="20">
        <f t="shared" si="140"/>
        <v>0</v>
      </c>
      <c r="Q394" s="20">
        <f t="shared" si="140"/>
        <v>0</v>
      </c>
      <c r="R394" s="20">
        <f t="shared" si="140"/>
        <v>0</v>
      </c>
      <c r="S394" s="20">
        <f>SUM(F394:R394)</f>
        <v>617.23</v>
      </c>
      <c r="T394" s="20">
        <f>T193</f>
        <v>-5382.77</v>
      </c>
      <c r="U394" s="109">
        <f>S394/E394</f>
        <v>0.10287166666666667</v>
      </c>
    </row>
    <row r="395" spans="2:21" ht="15" hidden="1" customHeight="1" x14ac:dyDescent="0.25">
      <c r="E395" s="26"/>
      <c r="F395" s="26">
        <f>F393-F394</f>
        <v>1264</v>
      </c>
      <c r="G395" s="26">
        <f>G393-G394</f>
        <v>911.77</v>
      </c>
      <c r="H395" s="26">
        <f>H393-H394</f>
        <v>1624</v>
      </c>
      <c r="I395" s="26">
        <f t="shared" ref="I395:Q395" si="141">I393-I394</f>
        <v>0</v>
      </c>
      <c r="J395" s="26">
        <f t="shared" si="141"/>
        <v>0</v>
      </c>
      <c r="K395" s="26">
        <f t="shared" si="141"/>
        <v>0</v>
      </c>
      <c r="L395" s="26">
        <f t="shared" si="141"/>
        <v>0</v>
      </c>
      <c r="M395" s="26">
        <f t="shared" si="141"/>
        <v>0</v>
      </c>
      <c r="N395" s="26">
        <f t="shared" si="141"/>
        <v>0</v>
      </c>
      <c r="O395" s="26">
        <f t="shared" si="141"/>
        <v>0</v>
      </c>
      <c r="P395" s="26">
        <f t="shared" si="141"/>
        <v>0</v>
      </c>
      <c r="Q395" s="26">
        <f t="shared" si="141"/>
        <v>0</v>
      </c>
      <c r="R395" s="26"/>
      <c r="S395" s="26">
        <f>S393-S394</f>
        <v>3799.77</v>
      </c>
      <c r="T395" s="26" t="s">
        <v>546</v>
      </c>
    </row>
    <row r="396" spans="2:21" ht="15" hidden="1" customHeight="1" x14ac:dyDescent="0.25"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2:21" ht="15" customHeight="1" x14ac:dyDescent="0.3">
      <c r="B397" s="52" t="s">
        <v>127</v>
      </c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2:21" ht="15" customHeight="1" x14ac:dyDescent="0.25">
      <c r="B398" s="8" t="s">
        <v>52</v>
      </c>
      <c r="C398" s="20">
        <v>827590</v>
      </c>
      <c r="D398" s="20"/>
      <c r="E398" s="20">
        <v>827590</v>
      </c>
      <c r="F398" s="20">
        <v>104963.01</v>
      </c>
      <c r="G398" s="20">
        <v>106223.96</v>
      </c>
      <c r="H398" s="20">
        <v>101064.08</v>
      </c>
      <c r="I398" s="20">
        <v>46979.590000000004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359230.64</v>
      </c>
      <c r="T398" s="20">
        <v>-468359.36000000004</v>
      </c>
      <c r="U398" s="109">
        <v>0.43406836718665043</v>
      </c>
    </row>
    <row r="399" spans="2:21" ht="15" customHeight="1" x14ac:dyDescent="0.25">
      <c r="B399" s="8" t="s">
        <v>128</v>
      </c>
      <c r="C399" s="20">
        <v>253325</v>
      </c>
      <c r="D399" s="20"/>
      <c r="E399" s="20">
        <v>253325</v>
      </c>
      <c r="F399" s="20">
        <v>24572.719999999998</v>
      </c>
      <c r="G399" s="20">
        <v>20890.879999999997</v>
      </c>
      <c r="H399" s="20">
        <v>21745.68</v>
      </c>
      <c r="I399" s="20">
        <v>17477.759999999998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84687.039999999994</v>
      </c>
      <c r="T399" s="20">
        <v>-168621.13999999998</v>
      </c>
      <c r="U399" s="109">
        <v>0.33430194414289943</v>
      </c>
    </row>
    <row r="400" spans="2:21" ht="15" customHeight="1" x14ac:dyDescent="0.25">
      <c r="B400" s="8" t="s">
        <v>129</v>
      </c>
      <c r="C400" s="20">
        <v>557556</v>
      </c>
      <c r="D400" s="20"/>
      <c r="E400" s="20">
        <v>557556</v>
      </c>
      <c r="F400" s="20">
        <v>40583.349999999991</v>
      </c>
      <c r="G400" s="20">
        <v>30889.889999999996</v>
      </c>
      <c r="H400" s="20">
        <v>43102.090000000011</v>
      </c>
      <c r="I400" s="20">
        <v>31042.91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145618.23999999999</v>
      </c>
      <c r="T400" s="20">
        <v>-407280.5400000001</v>
      </c>
      <c r="U400" s="109">
        <v>0.26117240241338985</v>
      </c>
    </row>
    <row r="401" spans="3:20" ht="15" customHeight="1" x14ac:dyDescent="0.3">
      <c r="C401" s="26"/>
      <c r="D401" s="26"/>
      <c r="E401" s="26"/>
      <c r="F401" s="40">
        <v>39806.94</v>
      </c>
      <c r="G401" s="40">
        <v>54443.190000000017</v>
      </c>
      <c r="H401" s="40">
        <v>36216.309999999983</v>
      </c>
      <c r="I401" s="40">
        <v>-1541.0799999999945</v>
      </c>
      <c r="J401" s="40">
        <v>0</v>
      </c>
      <c r="K401" s="40">
        <v>0</v>
      </c>
      <c r="L401" s="40">
        <v>0</v>
      </c>
      <c r="M401" s="40">
        <v>0</v>
      </c>
      <c r="N401" s="26"/>
      <c r="O401" s="26"/>
      <c r="P401" s="26"/>
      <c r="Q401" s="26"/>
      <c r="R401" s="26"/>
      <c r="S401" s="38">
        <v>128925.36000000004</v>
      </c>
      <c r="T401" s="26" t="s">
        <v>564</v>
      </c>
    </row>
    <row r="402" spans="3:20" ht="15" customHeight="1" x14ac:dyDescent="0.25"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57"/>
      <c r="S402" s="40">
        <v>111783.53000000003</v>
      </c>
      <c r="T402" s="26" t="s">
        <v>567</v>
      </c>
    </row>
    <row r="403" spans="3:20" ht="15" customHeight="1" x14ac:dyDescent="0.3"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33">
        <v>17141.830000000016</v>
      </c>
      <c r="T403" s="26" t="s">
        <v>570</v>
      </c>
    </row>
    <row r="404" spans="3:20" ht="15" customHeight="1" x14ac:dyDescent="0.25"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3:20" ht="15" customHeight="1" x14ac:dyDescent="0.25"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3:20" ht="15" customHeight="1" x14ac:dyDescent="0.25"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3:20" ht="15" customHeight="1" x14ac:dyDescent="0.25"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3:20" ht="15" customHeight="1" x14ac:dyDescent="0.25"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3:20" ht="15" customHeight="1" x14ac:dyDescent="0.25"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3:20" ht="15" customHeight="1" x14ac:dyDescent="0.25"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3:20" ht="15" customHeight="1" x14ac:dyDescent="0.25"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3:20" ht="15" customHeight="1" x14ac:dyDescent="0.25"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3:20" ht="15" customHeight="1" x14ac:dyDescent="0.25"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3:20" ht="15" customHeight="1" x14ac:dyDescent="0.25"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3:20" ht="15" customHeight="1" x14ac:dyDescent="0.25"/>
    <row r="416" spans="3:20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</sheetData>
  <conditionalFormatting sqref="S401">
    <cfRule type="expression" dxfId="7" priority="1">
      <formula>$S$401&lt;0</formula>
    </cfRule>
  </conditionalFormatting>
  <printOptions gridLines="1"/>
  <pageMargins left="0.25" right="0.25" top="0.5" bottom="0.5" header="0.3" footer="0.3"/>
  <pageSetup paperSize="5" scale="93" fitToHeight="0" orientation="landscape" r:id="rId1"/>
  <headerFooter alignWithMargins="0">
    <oddHeader xml:space="preserve">&amp;L&amp;"Arial,Bold"Printed On:  &amp;D&amp;T  &amp;C&amp;"Arial,Bold"&amp;12INDIAN LAKE ESTATES 2024 BUDGET TO ACTUAL
</oddHeader>
    <oddFooter>Page &amp;P of &amp;N</oddFooter>
  </headerFooter>
  <rowBreaks count="1" manualBreakCount="1">
    <brk id="3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9F12-A3FC-4D36-80A9-E314D64B1357}">
  <sheetPr>
    <pageSetUpPr fitToPage="1"/>
  </sheetPr>
  <dimension ref="A1:W104"/>
  <sheetViews>
    <sheetView zoomScaleNormal="100" zoomScaleSheetLayoutView="100" workbookViewId="0">
      <pane ySplit="2" topLeftCell="A29" activePane="bottomLeft" state="frozen"/>
      <selection pane="bottomLeft" activeCell="C78" sqref="C78"/>
    </sheetView>
  </sheetViews>
  <sheetFormatPr defaultColWidth="9.26953125" defaultRowHeight="12.5" x14ac:dyDescent="0.25"/>
  <cols>
    <col min="1" max="1" width="7.26953125" style="58" bestFit="1" customWidth="1"/>
    <col min="2" max="2" width="43.26953125" style="1" bestFit="1" customWidth="1"/>
    <col min="3" max="3" width="14" style="1" bestFit="1" customWidth="1"/>
    <col min="4" max="4" width="14.453125" style="4" hidden="1" customWidth="1"/>
    <col min="5" max="5" width="16.453125" style="1" bestFit="1" customWidth="1"/>
    <col min="6" max="6" width="14" style="1" bestFit="1" customWidth="1"/>
    <col min="7" max="7" width="12.26953125" style="1" customWidth="1"/>
    <col min="8" max="9" width="12.90625" style="1" bestFit="1" customWidth="1"/>
    <col min="10" max="10" width="12.81640625" style="1" hidden="1" customWidth="1"/>
    <col min="11" max="12" width="12.26953125" style="1" hidden="1" customWidth="1"/>
    <col min="13" max="15" width="12.81640625" style="1" hidden="1" customWidth="1"/>
    <col min="16" max="17" width="12.26953125" style="1" hidden="1" customWidth="1"/>
    <col min="18" max="18" width="13.81640625" style="1" bestFit="1" customWidth="1"/>
    <col min="19" max="19" width="14.54296875" style="4" bestFit="1" customWidth="1"/>
    <col min="20" max="20" width="18.7265625" style="1" customWidth="1"/>
    <col min="21" max="21" width="8.7265625" style="31" customWidth="1"/>
    <col min="22" max="22" width="9.26953125" style="1" customWidth="1"/>
    <col min="23" max="23" width="14.54296875" style="1" bestFit="1" customWidth="1"/>
    <col min="24" max="50" width="9.26953125" style="1" customWidth="1"/>
    <col min="51" max="16384" width="9.26953125" style="1"/>
  </cols>
  <sheetData>
    <row r="1" spans="1:21" ht="12.75" customHeight="1" x14ac:dyDescent="0.3">
      <c r="B1" s="2" t="s">
        <v>544</v>
      </c>
      <c r="C1" s="3"/>
      <c r="O1" s="17"/>
      <c r="P1" s="17"/>
      <c r="Q1" s="17"/>
      <c r="S1" s="5"/>
      <c r="T1" s="5"/>
    </row>
    <row r="2" spans="1:21" s="14" customFormat="1" ht="12.75" customHeight="1" x14ac:dyDescent="0.3">
      <c r="A2" s="59"/>
      <c r="B2" s="32" t="s">
        <v>83</v>
      </c>
      <c r="C2" s="6">
        <v>2025</v>
      </c>
      <c r="D2" s="77" t="s">
        <v>70</v>
      </c>
      <c r="E2" s="41" t="s">
        <v>60</v>
      </c>
      <c r="F2" s="44" t="s">
        <v>62</v>
      </c>
      <c r="G2" s="36" t="s">
        <v>96</v>
      </c>
      <c r="H2" s="36" t="s">
        <v>97</v>
      </c>
      <c r="I2" s="36" t="s">
        <v>98</v>
      </c>
      <c r="J2" s="36" t="s">
        <v>100</v>
      </c>
      <c r="K2" s="36" t="s">
        <v>101</v>
      </c>
      <c r="L2" s="36" t="s">
        <v>102</v>
      </c>
      <c r="M2" s="36" t="s">
        <v>103</v>
      </c>
      <c r="N2" s="36" t="s">
        <v>104</v>
      </c>
      <c r="O2" s="36" t="s">
        <v>105</v>
      </c>
      <c r="P2" s="36" t="s">
        <v>106</v>
      </c>
      <c r="Q2" s="36" t="s">
        <v>107</v>
      </c>
      <c r="R2" s="44" t="s">
        <v>449</v>
      </c>
      <c r="S2" s="44" t="s">
        <v>58</v>
      </c>
      <c r="T2" s="36" t="s">
        <v>64</v>
      </c>
      <c r="U2" s="110" t="s">
        <v>66</v>
      </c>
    </row>
    <row r="3" spans="1:21" s="14" customFormat="1" ht="12.75" customHeight="1" x14ac:dyDescent="0.3">
      <c r="A3" s="60" t="s">
        <v>164</v>
      </c>
      <c r="B3" s="70" t="s">
        <v>16</v>
      </c>
      <c r="C3" s="35" t="s">
        <v>57</v>
      </c>
      <c r="D3" s="80" t="s">
        <v>59</v>
      </c>
      <c r="E3" s="45" t="s">
        <v>61</v>
      </c>
      <c r="F3" s="37" t="s">
        <v>63</v>
      </c>
      <c r="G3" s="37" t="s">
        <v>63</v>
      </c>
      <c r="H3" s="37" t="s">
        <v>63</v>
      </c>
      <c r="I3" s="37" t="s">
        <v>63</v>
      </c>
      <c r="J3" s="37" t="s">
        <v>63</v>
      </c>
      <c r="K3" s="37" t="s">
        <v>63</v>
      </c>
      <c r="L3" s="37" t="s">
        <v>63</v>
      </c>
      <c r="M3" s="37" t="s">
        <v>63</v>
      </c>
      <c r="N3" s="37" t="s">
        <v>63</v>
      </c>
      <c r="O3" s="37" t="s">
        <v>63</v>
      </c>
      <c r="P3" s="37" t="s">
        <v>63</v>
      </c>
      <c r="Q3" s="37" t="s">
        <v>63</v>
      </c>
      <c r="R3" s="45" t="s">
        <v>450</v>
      </c>
      <c r="S3" s="37" t="s">
        <v>15</v>
      </c>
      <c r="T3" s="37" t="s">
        <v>65</v>
      </c>
      <c r="U3" s="113" t="s">
        <v>67</v>
      </c>
    </row>
    <row r="4" spans="1:21" ht="12.75" customHeight="1" x14ac:dyDescent="0.25">
      <c r="A4" s="61" t="s">
        <v>405</v>
      </c>
      <c r="B4" s="72" t="s">
        <v>401</v>
      </c>
      <c r="C4" s="86">
        <v>2000</v>
      </c>
      <c r="D4" s="85"/>
      <c r="E4" s="75">
        <f t="shared" ref="E4:E37" si="0">SUM(C4:D4)</f>
        <v>2000</v>
      </c>
      <c r="F4" s="75">
        <v>92.58</v>
      </c>
      <c r="G4" s="75">
        <v>160.82</v>
      </c>
      <c r="H4" s="75">
        <v>1044.73</v>
      </c>
      <c r="I4" s="75">
        <v>978.74</v>
      </c>
      <c r="J4" s="75"/>
      <c r="K4" s="75"/>
      <c r="L4" s="75"/>
      <c r="M4" s="75"/>
      <c r="N4" s="75"/>
      <c r="O4" s="75"/>
      <c r="P4" s="75"/>
      <c r="Q4" s="75"/>
      <c r="R4" s="75"/>
      <c r="S4" s="20">
        <f t="shared" ref="S4:S37" si="1">SUM(F4:R4)</f>
        <v>2276.87</v>
      </c>
      <c r="T4" s="20">
        <f t="shared" ref="T4:T37" si="2">SUM(S4-E4)</f>
        <v>276.86999999999989</v>
      </c>
      <c r="U4" s="71">
        <f>S4/E4</f>
        <v>1.1384349999999999</v>
      </c>
    </row>
    <row r="5" spans="1:21" ht="12.75" customHeight="1" x14ac:dyDescent="0.25">
      <c r="A5" s="61" t="s">
        <v>276</v>
      </c>
      <c r="B5" s="8" t="s">
        <v>23</v>
      </c>
      <c r="C5" s="30">
        <v>1500</v>
      </c>
      <c r="D5" s="22"/>
      <c r="E5" s="75">
        <f t="shared" si="0"/>
        <v>1500</v>
      </c>
      <c r="F5" s="22">
        <v>103.14</v>
      </c>
      <c r="G5" s="22">
        <v>127.36</v>
      </c>
      <c r="H5" s="22">
        <v>127.36</v>
      </c>
      <c r="I5" s="22">
        <v>127.36</v>
      </c>
      <c r="J5" s="22"/>
      <c r="K5" s="22"/>
      <c r="L5" s="22"/>
      <c r="M5" s="22"/>
      <c r="N5" s="22"/>
      <c r="O5" s="22"/>
      <c r="P5" s="22"/>
      <c r="Q5" s="22"/>
      <c r="R5" s="22"/>
      <c r="S5" s="20">
        <f t="shared" si="1"/>
        <v>485.22</v>
      </c>
      <c r="T5" s="20">
        <f t="shared" si="2"/>
        <v>-1014.78</v>
      </c>
      <c r="U5" s="71">
        <f>S5/E5</f>
        <v>0.32348000000000005</v>
      </c>
    </row>
    <row r="6" spans="1:21" ht="12.75" customHeight="1" x14ac:dyDescent="0.25">
      <c r="A6" s="61" t="s">
        <v>497</v>
      </c>
      <c r="B6" s="8" t="s">
        <v>18</v>
      </c>
      <c r="C6" s="30">
        <v>270</v>
      </c>
      <c r="D6" s="22"/>
      <c r="E6" s="75">
        <f t="shared" si="0"/>
        <v>270</v>
      </c>
      <c r="F6" s="22"/>
      <c r="G6" s="22"/>
      <c r="H6" s="22">
        <v>0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0">
        <f t="shared" si="1"/>
        <v>0</v>
      </c>
      <c r="T6" s="20">
        <f t="shared" si="2"/>
        <v>-270</v>
      </c>
      <c r="U6" s="71"/>
    </row>
    <row r="7" spans="1:21" ht="12.75" customHeight="1" x14ac:dyDescent="0.25">
      <c r="A7" s="61" t="s">
        <v>413</v>
      </c>
      <c r="B7" s="8" t="s">
        <v>414</v>
      </c>
      <c r="C7" s="30">
        <v>100</v>
      </c>
      <c r="D7" s="22"/>
      <c r="E7" s="75">
        <f t="shared" si="0"/>
        <v>100</v>
      </c>
      <c r="F7" s="22">
        <v>-34.619999999999997</v>
      </c>
      <c r="G7" s="22">
        <v>34.619999999999997</v>
      </c>
      <c r="H7" s="22">
        <v>0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0">
        <f t="shared" si="1"/>
        <v>0</v>
      </c>
      <c r="T7" s="20">
        <f t="shared" si="2"/>
        <v>-100</v>
      </c>
      <c r="U7" s="71"/>
    </row>
    <row r="8" spans="1:21" ht="12.75" customHeight="1" x14ac:dyDescent="0.25">
      <c r="A8" s="61" t="s">
        <v>277</v>
      </c>
      <c r="B8" s="8" t="s">
        <v>17</v>
      </c>
      <c r="C8" s="21">
        <v>0</v>
      </c>
      <c r="D8" s="20"/>
      <c r="E8" s="75">
        <f t="shared" si="0"/>
        <v>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f t="shared" si="1"/>
        <v>0</v>
      </c>
      <c r="T8" s="20">
        <f t="shared" si="2"/>
        <v>0</v>
      </c>
      <c r="U8" s="71"/>
    </row>
    <row r="9" spans="1:21" ht="12.75" customHeight="1" x14ac:dyDescent="0.25">
      <c r="A9" s="61" t="s">
        <v>278</v>
      </c>
      <c r="B9" s="8" t="s">
        <v>4</v>
      </c>
      <c r="C9" s="21">
        <v>200</v>
      </c>
      <c r="D9" s="20"/>
      <c r="E9" s="75">
        <f t="shared" si="0"/>
        <v>200</v>
      </c>
      <c r="F9" s="20">
        <v>73</v>
      </c>
      <c r="G9" s="20"/>
      <c r="H9" s="20">
        <v>0</v>
      </c>
      <c r="I9" s="20">
        <v>0</v>
      </c>
      <c r="J9" s="20"/>
      <c r="K9" s="20"/>
      <c r="L9" s="20"/>
      <c r="M9" s="20"/>
      <c r="N9" s="20"/>
      <c r="O9" s="20"/>
      <c r="P9" s="20"/>
      <c r="Q9" s="20"/>
      <c r="R9" s="20"/>
      <c r="S9" s="20">
        <f t="shared" si="1"/>
        <v>73</v>
      </c>
      <c r="T9" s="20">
        <f t="shared" si="2"/>
        <v>-127</v>
      </c>
      <c r="U9" s="71">
        <f>S9/E9</f>
        <v>0.36499999999999999</v>
      </c>
    </row>
    <row r="10" spans="1:21" ht="12.75" customHeight="1" x14ac:dyDescent="0.25">
      <c r="A10" s="61" t="s">
        <v>385</v>
      </c>
      <c r="B10" s="8" t="s">
        <v>386</v>
      </c>
      <c r="C10" s="21">
        <v>75000</v>
      </c>
      <c r="D10" s="20"/>
      <c r="E10" s="75">
        <f t="shared" si="0"/>
        <v>75000</v>
      </c>
      <c r="F10" s="20"/>
      <c r="G10" s="20"/>
      <c r="H10" s="20">
        <v>128.35</v>
      </c>
      <c r="I10" s="20">
        <v>476.63</v>
      </c>
      <c r="J10" s="20"/>
      <c r="K10" s="20"/>
      <c r="L10" s="20"/>
      <c r="M10" s="20"/>
      <c r="N10" s="20"/>
      <c r="O10" s="20"/>
      <c r="P10" s="20"/>
      <c r="Q10" s="20"/>
      <c r="R10" s="20">
        <v>123871.6</v>
      </c>
      <c r="S10" s="20">
        <f t="shared" si="1"/>
        <v>124476.58</v>
      </c>
      <c r="T10" s="20">
        <f t="shared" si="2"/>
        <v>49476.58</v>
      </c>
      <c r="U10" s="71">
        <f>S10/E10</f>
        <v>1.6596877333333333</v>
      </c>
    </row>
    <row r="11" spans="1:21" ht="12.75" customHeight="1" x14ac:dyDescent="0.25">
      <c r="A11" s="61" t="s">
        <v>279</v>
      </c>
      <c r="B11" s="8" t="s">
        <v>172</v>
      </c>
      <c r="C11" s="21">
        <v>0</v>
      </c>
      <c r="D11" s="20"/>
      <c r="E11" s="75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f t="shared" si="1"/>
        <v>0</v>
      </c>
      <c r="T11" s="20">
        <f t="shared" si="2"/>
        <v>0</v>
      </c>
      <c r="U11" s="71"/>
    </row>
    <row r="12" spans="1:21" ht="12.75" customHeight="1" x14ac:dyDescent="0.25">
      <c r="A12" s="61" t="s">
        <v>484</v>
      </c>
      <c r="B12" s="8" t="s">
        <v>485</v>
      </c>
      <c r="C12" s="21">
        <v>250</v>
      </c>
      <c r="D12" s="20"/>
      <c r="E12" s="75">
        <f t="shared" si="0"/>
        <v>250</v>
      </c>
      <c r="F12" s="20"/>
      <c r="G12" s="20"/>
      <c r="H12" s="20"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f t="shared" si="1"/>
        <v>0</v>
      </c>
      <c r="T12" s="20">
        <f t="shared" si="2"/>
        <v>-250</v>
      </c>
      <c r="U12" s="71">
        <v>0</v>
      </c>
    </row>
    <row r="13" spans="1:21" ht="12.75" customHeight="1" x14ac:dyDescent="0.25">
      <c r="A13" s="61" t="s">
        <v>477</v>
      </c>
      <c r="B13" s="8" t="s">
        <v>478</v>
      </c>
      <c r="C13" s="21">
        <v>700</v>
      </c>
      <c r="D13" s="20"/>
      <c r="E13" s="75">
        <f t="shared" si="0"/>
        <v>700</v>
      </c>
      <c r="F13" s="20"/>
      <c r="G13" s="20"/>
      <c r="H13" s="20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f t="shared" si="1"/>
        <v>0</v>
      </c>
      <c r="T13" s="20">
        <f t="shared" si="2"/>
        <v>-700</v>
      </c>
      <c r="U13" s="71"/>
    </row>
    <row r="14" spans="1:21" ht="12.75" customHeight="1" x14ac:dyDescent="0.25">
      <c r="A14" s="61" t="s">
        <v>280</v>
      </c>
      <c r="B14" s="8" t="s">
        <v>173</v>
      </c>
      <c r="C14" s="21">
        <v>75000</v>
      </c>
      <c r="D14" s="20"/>
      <c r="E14" s="75">
        <f t="shared" si="0"/>
        <v>75000</v>
      </c>
      <c r="F14" s="20">
        <v>2843.99</v>
      </c>
      <c r="G14" s="20">
        <v>3462.6</v>
      </c>
      <c r="H14" s="20">
        <v>2947.1</v>
      </c>
      <c r="I14" s="20">
        <v>4931.07</v>
      </c>
      <c r="J14" s="20"/>
      <c r="K14" s="20"/>
      <c r="L14" s="20"/>
      <c r="M14" s="20"/>
      <c r="N14" s="20"/>
      <c r="O14" s="20"/>
      <c r="P14" s="20"/>
      <c r="Q14" s="20"/>
      <c r="R14" s="20"/>
      <c r="S14" s="20">
        <f t="shared" si="1"/>
        <v>14184.76</v>
      </c>
      <c r="T14" s="20">
        <f t="shared" si="2"/>
        <v>-60815.24</v>
      </c>
      <c r="U14" s="71">
        <f t="shared" ref="U14:U19" si="3">S14/E14</f>
        <v>0.18913013333333334</v>
      </c>
    </row>
    <row r="15" spans="1:21" ht="12.75" customHeight="1" x14ac:dyDescent="0.25">
      <c r="A15" s="61" t="s">
        <v>281</v>
      </c>
      <c r="B15" s="8" t="s">
        <v>69</v>
      </c>
      <c r="C15" s="21">
        <v>35000</v>
      </c>
      <c r="D15" s="20"/>
      <c r="E15" s="75">
        <f t="shared" si="0"/>
        <v>35000</v>
      </c>
      <c r="F15" s="20">
        <v>3913.81</v>
      </c>
      <c r="G15" s="20">
        <v>4442.7700000000004</v>
      </c>
      <c r="H15" s="20">
        <v>4484.6400000000003</v>
      </c>
      <c r="I15" s="20">
        <v>4442.7700000000004</v>
      </c>
      <c r="J15" s="20"/>
      <c r="K15" s="20"/>
      <c r="L15" s="20"/>
      <c r="M15" s="20"/>
      <c r="N15" s="20"/>
      <c r="O15" s="20"/>
      <c r="P15" s="20"/>
      <c r="Q15" s="20"/>
      <c r="R15" s="20"/>
      <c r="S15" s="20">
        <f t="shared" si="1"/>
        <v>17283.990000000002</v>
      </c>
      <c r="T15" s="20">
        <f t="shared" si="2"/>
        <v>-17716.009999999998</v>
      </c>
      <c r="U15" s="71">
        <f t="shared" si="3"/>
        <v>0.49382828571428578</v>
      </c>
    </row>
    <row r="16" spans="1:21" ht="12.75" customHeight="1" x14ac:dyDescent="0.25">
      <c r="A16" s="61" t="s">
        <v>375</v>
      </c>
      <c r="B16" s="8" t="s">
        <v>90</v>
      </c>
      <c r="C16" s="21">
        <v>30000</v>
      </c>
      <c r="D16" s="20"/>
      <c r="E16" s="75">
        <f t="shared" si="0"/>
        <v>30000</v>
      </c>
      <c r="F16" s="20">
        <v>2350</v>
      </c>
      <c r="G16" s="20">
        <v>2350</v>
      </c>
      <c r="H16" s="20">
        <v>2350</v>
      </c>
      <c r="I16" s="20">
        <v>2350</v>
      </c>
      <c r="J16" s="20"/>
      <c r="K16" s="20"/>
      <c r="L16" s="20"/>
      <c r="M16" s="20"/>
      <c r="N16" s="20"/>
      <c r="O16" s="20"/>
      <c r="P16" s="20"/>
      <c r="Q16" s="20"/>
      <c r="R16" s="20"/>
      <c r="S16" s="20">
        <f t="shared" si="1"/>
        <v>9400</v>
      </c>
      <c r="T16" s="20">
        <f t="shared" si="2"/>
        <v>-20600</v>
      </c>
      <c r="U16" s="71">
        <f t="shared" si="3"/>
        <v>0.31333333333333335</v>
      </c>
    </row>
    <row r="17" spans="1:21" ht="12.75" customHeight="1" x14ac:dyDescent="0.25">
      <c r="A17" s="61" t="s">
        <v>282</v>
      </c>
      <c r="B17" s="8" t="s">
        <v>8</v>
      </c>
      <c r="C17" s="21">
        <v>70000</v>
      </c>
      <c r="D17" s="20"/>
      <c r="E17" s="75">
        <f t="shared" si="0"/>
        <v>70000</v>
      </c>
      <c r="F17" s="20">
        <v>5723.19</v>
      </c>
      <c r="G17" s="20">
        <v>5994.66</v>
      </c>
      <c r="H17" s="20">
        <v>419.06</v>
      </c>
      <c r="I17" s="20">
        <v>421.87</v>
      </c>
      <c r="J17" s="20"/>
      <c r="K17" s="20"/>
      <c r="L17" s="20"/>
      <c r="M17" s="20"/>
      <c r="N17" s="20"/>
      <c r="O17" s="20"/>
      <c r="P17" s="20"/>
      <c r="Q17" s="20"/>
      <c r="R17" s="20"/>
      <c r="S17" s="20">
        <f t="shared" si="1"/>
        <v>12558.779999999999</v>
      </c>
      <c r="T17" s="20">
        <f t="shared" si="2"/>
        <v>-57441.22</v>
      </c>
      <c r="U17" s="71">
        <f t="shared" si="3"/>
        <v>0.17941114285714285</v>
      </c>
    </row>
    <row r="18" spans="1:21" ht="12.75" customHeight="1" x14ac:dyDescent="0.25">
      <c r="A18" s="61" t="s">
        <v>376</v>
      </c>
      <c r="B18" s="8" t="s">
        <v>92</v>
      </c>
      <c r="C18" s="21">
        <v>500</v>
      </c>
      <c r="D18" s="20"/>
      <c r="E18" s="75">
        <f t="shared" si="0"/>
        <v>500</v>
      </c>
      <c r="F18" s="20"/>
      <c r="G18" s="20"/>
      <c r="H18" s="20"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f t="shared" si="1"/>
        <v>0</v>
      </c>
      <c r="T18" s="20">
        <f t="shared" si="2"/>
        <v>-500</v>
      </c>
      <c r="U18" s="71">
        <f t="shared" si="3"/>
        <v>0</v>
      </c>
    </row>
    <row r="19" spans="1:21" ht="12.75" customHeight="1" x14ac:dyDescent="0.25">
      <c r="A19" s="61" t="s">
        <v>283</v>
      </c>
      <c r="B19" s="8" t="s">
        <v>19</v>
      </c>
      <c r="C19" s="21">
        <v>16000</v>
      </c>
      <c r="D19" s="20"/>
      <c r="E19" s="75">
        <f t="shared" si="0"/>
        <v>16000</v>
      </c>
      <c r="F19" s="20">
        <v>1163.5899999999999</v>
      </c>
      <c r="G19" s="20"/>
      <c r="H19" s="20">
        <v>2323.23</v>
      </c>
      <c r="I19" s="20">
        <v>101.5</v>
      </c>
      <c r="J19" s="20"/>
      <c r="K19" s="20"/>
      <c r="L19" s="20"/>
      <c r="M19" s="20"/>
      <c r="N19" s="20"/>
      <c r="O19" s="20"/>
      <c r="P19" s="20"/>
      <c r="Q19" s="20"/>
      <c r="R19" s="20"/>
      <c r="S19" s="20">
        <f t="shared" si="1"/>
        <v>3588.3199999999997</v>
      </c>
      <c r="T19" s="20">
        <f t="shared" si="2"/>
        <v>-12411.68</v>
      </c>
      <c r="U19" s="71">
        <f t="shared" si="3"/>
        <v>0.22426999999999997</v>
      </c>
    </row>
    <row r="20" spans="1:21" ht="12.75" customHeight="1" x14ac:dyDescent="0.25">
      <c r="A20" s="61" t="s">
        <v>398</v>
      </c>
      <c r="B20" s="8" t="s">
        <v>399</v>
      </c>
      <c r="C20" s="21">
        <v>0</v>
      </c>
      <c r="D20" s="20"/>
      <c r="E20" s="75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>
        <f t="shared" si="1"/>
        <v>0</v>
      </c>
      <c r="T20" s="20">
        <f t="shared" si="2"/>
        <v>0</v>
      </c>
      <c r="U20" s="71"/>
    </row>
    <row r="21" spans="1:21" ht="12.75" customHeight="1" x14ac:dyDescent="0.25">
      <c r="A21" s="61" t="s">
        <v>284</v>
      </c>
      <c r="B21" s="8" t="s">
        <v>32</v>
      </c>
      <c r="C21" s="21">
        <v>2500</v>
      </c>
      <c r="D21" s="20"/>
      <c r="E21" s="75">
        <f t="shared" si="0"/>
        <v>2500</v>
      </c>
      <c r="F21" s="20"/>
      <c r="G21" s="20"/>
      <c r="H21" s="20">
        <v>0</v>
      </c>
      <c r="I21" s="20">
        <v>841.88</v>
      </c>
      <c r="J21" s="20"/>
      <c r="K21" s="20"/>
      <c r="L21" s="20"/>
      <c r="M21" s="20"/>
      <c r="N21" s="20"/>
      <c r="O21" s="20"/>
      <c r="P21" s="20"/>
      <c r="Q21" s="20"/>
      <c r="R21" s="20"/>
      <c r="S21" s="20">
        <f t="shared" si="1"/>
        <v>841.88</v>
      </c>
      <c r="T21" s="20">
        <f t="shared" si="2"/>
        <v>-1658.12</v>
      </c>
      <c r="U21" s="71">
        <f>S21/E21</f>
        <v>0.336752</v>
      </c>
    </row>
    <row r="22" spans="1:21" ht="12.75" customHeight="1" x14ac:dyDescent="0.25">
      <c r="A22" s="61" t="s">
        <v>285</v>
      </c>
      <c r="B22" s="8" t="s">
        <v>77</v>
      </c>
      <c r="C22" s="21">
        <v>60000</v>
      </c>
      <c r="D22" s="20"/>
      <c r="E22" s="75">
        <f t="shared" si="0"/>
        <v>60000</v>
      </c>
      <c r="F22" s="20"/>
      <c r="G22" s="20"/>
      <c r="H22" s="20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>
        <f t="shared" si="1"/>
        <v>0</v>
      </c>
      <c r="T22" s="20">
        <f t="shared" si="2"/>
        <v>-60000</v>
      </c>
      <c r="U22" s="71">
        <f>S22/E22</f>
        <v>0</v>
      </c>
    </row>
    <row r="23" spans="1:21" ht="12.75" customHeight="1" x14ac:dyDescent="0.25">
      <c r="A23" s="61" t="s">
        <v>286</v>
      </c>
      <c r="B23" s="8" t="s">
        <v>181</v>
      </c>
      <c r="C23" s="21">
        <v>0</v>
      </c>
      <c r="D23" s="20"/>
      <c r="E23" s="75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>
        <f t="shared" si="1"/>
        <v>0</v>
      </c>
      <c r="T23" s="20">
        <f t="shared" si="2"/>
        <v>0</v>
      </c>
      <c r="U23" s="71"/>
    </row>
    <row r="24" spans="1:21" ht="12.75" customHeight="1" x14ac:dyDescent="0.25">
      <c r="A24" s="61" t="s">
        <v>287</v>
      </c>
      <c r="B24" s="8" t="s">
        <v>183</v>
      </c>
      <c r="C24" s="21">
        <v>50000</v>
      </c>
      <c r="D24" s="20"/>
      <c r="E24" s="75">
        <f t="shared" si="0"/>
        <v>50000</v>
      </c>
      <c r="F24" s="20">
        <v>5241.32</v>
      </c>
      <c r="G24" s="20">
        <v>4524.2299999999996</v>
      </c>
      <c r="H24" s="20">
        <v>418.19</v>
      </c>
      <c r="I24" s="119">
        <v>2928.04</v>
      </c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si="1"/>
        <v>13111.779999999999</v>
      </c>
      <c r="T24" s="20">
        <f t="shared" si="2"/>
        <v>-36888.22</v>
      </c>
      <c r="U24" s="71">
        <f t="shared" ref="U24:U38" si="4">S24/E24</f>
        <v>0.26223559999999996</v>
      </c>
    </row>
    <row r="25" spans="1:21" ht="12.75" customHeight="1" x14ac:dyDescent="0.25">
      <c r="A25" s="61" t="s">
        <v>288</v>
      </c>
      <c r="B25" s="8" t="s">
        <v>186</v>
      </c>
      <c r="C25" s="21">
        <v>1000</v>
      </c>
      <c r="D25" s="20"/>
      <c r="E25" s="75">
        <f t="shared" si="0"/>
        <v>1000</v>
      </c>
      <c r="F25" s="20"/>
      <c r="G25" s="20"/>
      <c r="H25" s="20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>
        <f t="shared" si="1"/>
        <v>0</v>
      </c>
      <c r="T25" s="20">
        <f t="shared" si="2"/>
        <v>-1000</v>
      </c>
      <c r="U25" s="71">
        <f t="shared" si="4"/>
        <v>0</v>
      </c>
    </row>
    <row r="26" spans="1:21" ht="12.75" customHeight="1" x14ac:dyDescent="0.25">
      <c r="A26" s="61" t="s">
        <v>289</v>
      </c>
      <c r="B26" s="8" t="s">
        <v>187</v>
      </c>
      <c r="C26" s="21">
        <v>300000</v>
      </c>
      <c r="D26" s="20"/>
      <c r="E26" s="75">
        <f t="shared" si="0"/>
        <v>300000</v>
      </c>
      <c r="F26" s="20">
        <v>2167.7800000000002</v>
      </c>
      <c r="G26" s="20"/>
      <c r="H26" s="20">
        <v>600.75</v>
      </c>
      <c r="I26" s="20">
        <v>7968.02</v>
      </c>
      <c r="J26" s="20"/>
      <c r="K26" s="20"/>
      <c r="L26" s="20"/>
      <c r="M26" s="20"/>
      <c r="N26" s="20"/>
      <c r="O26" s="20"/>
      <c r="P26" s="20"/>
      <c r="Q26" s="20"/>
      <c r="R26" s="23">
        <v>164106</v>
      </c>
      <c r="S26" s="20">
        <f t="shared" si="1"/>
        <v>174842.55</v>
      </c>
      <c r="T26" s="20">
        <f t="shared" si="2"/>
        <v>-125157.45000000001</v>
      </c>
      <c r="U26" s="71">
        <f t="shared" si="4"/>
        <v>0.58280849999999995</v>
      </c>
    </row>
    <row r="27" spans="1:21" ht="12.75" customHeight="1" x14ac:dyDescent="0.25">
      <c r="A27" s="61" t="s">
        <v>290</v>
      </c>
      <c r="B27" s="8" t="s">
        <v>20</v>
      </c>
      <c r="C27" s="21">
        <v>10000</v>
      </c>
      <c r="D27" s="20"/>
      <c r="E27" s="75">
        <f t="shared" si="0"/>
        <v>10000</v>
      </c>
      <c r="F27" s="20">
        <v>431.33</v>
      </c>
      <c r="G27" s="20"/>
      <c r="H27" s="20"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1"/>
        <v>431.33</v>
      </c>
      <c r="T27" s="20">
        <f t="shared" si="2"/>
        <v>-9568.67</v>
      </c>
      <c r="U27" s="71">
        <f t="shared" si="4"/>
        <v>4.3132999999999998E-2</v>
      </c>
    </row>
    <row r="28" spans="1:21" ht="12.75" customHeight="1" x14ac:dyDescent="0.25">
      <c r="A28" s="61" t="s">
        <v>291</v>
      </c>
      <c r="B28" s="8" t="s">
        <v>188</v>
      </c>
      <c r="C28" s="21">
        <v>311000</v>
      </c>
      <c r="D28" s="20"/>
      <c r="E28" s="75">
        <f t="shared" si="0"/>
        <v>311000</v>
      </c>
      <c r="F28" s="20">
        <v>29711.34</v>
      </c>
      <c r="G28" s="20">
        <v>24294.92</v>
      </c>
      <c r="H28" s="20">
        <v>24554.92</v>
      </c>
      <c r="I28" s="20">
        <v>24531.919999999998</v>
      </c>
      <c r="J28" s="20"/>
      <c r="K28" s="20"/>
      <c r="L28" s="20"/>
      <c r="M28" s="20"/>
      <c r="N28" s="20"/>
      <c r="O28" s="20"/>
      <c r="P28" s="20"/>
      <c r="Q28" s="20"/>
      <c r="R28" s="20"/>
      <c r="S28" s="20">
        <f t="shared" si="1"/>
        <v>103093.09999999999</v>
      </c>
      <c r="T28" s="20">
        <f t="shared" si="2"/>
        <v>-207906.90000000002</v>
      </c>
      <c r="U28" s="71">
        <f t="shared" si="4"/>
        <v>0.33148906752411572</v>
      </c>
    </row>
    <row r="29" spans="1:21" ht="12.75" customHeight="1" x14ac:dyDescent="0.25">
      <c r="A29" s="61" t="s">
        <v>292</v>
      </c>
      <c r="B29" s="8" t="s">
        <v>190</v>
      </c>
      <c r="C29" s="21">
        <v>7000</v>
      </c>
      <c r="D29" s="20"/>
      <c r="E29" s="75">
        <f t="shared" si="0"/>
        <v>7000</v>
      </c>
      <c r="F29" s="20"/>
      <c r="G29" s="20"/>
      <c r="H29" s="20">
        <v>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1"/>
        <v>0</v>
      </c>
      <c r="T29" s="20">
        <f t="shared" si="2"/>
        <v>-7000</v>
      </c>
      <c r="U29" s="71">
        <f t="shared" si="4"/>
        <v>0</v>
      </c>
    </row>
    <row r="30" spans="1:21" ht="12.75" customHeight="1" x14ac:dyDescent="0.25">
      <c r="A30" s="61" t="s">
        <v>293</v>
      </c>
      <c r="B30" s="8" t="s">
        <v>21</v>
      </c>
      <c r="C30" s="21">
        <v>0</v>
      </c>
      <c r="D30" s="20"/>
      <c r="E30" s="75">
        <f t="shared" si="0"/>
        <v>0</v>
      </c>
      <c r="F30" s="20"/>
      <c r="G30" s="20">
        <v>610.03</v>
      </c>
      <c r="H30" s="20">
        <v>125</v>
      </c>
      <c r="I30" s="20">
        <v>0</v>
      </c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1"/>
        <v>735.03</v>
      </c>
      <c r="T30" s="20">
        <f t="shared" si="2"/>
        <v>735.03</v>
      </c>
      <c r="U30" s="71"/>
    </row>
    <row r="31" spans="1:21" ht="12.75" customHeight="1" x14ac:dyDescent="0.25">
      <c r="A31" s="61" t="s">
        <v>294</v>
      </c>
      <c r="B31" s="8" t="s">
        <v>11</v>
      </c>
      <c r="C31" s="21">
        <v>15000</v>
      </c>
      <c r="D31" s="20"/>
      <c r="E31" s="75">
        <f t="shared" si="0"/>
        <v>15000</v>
      </c>
      <c r="F31" s="20">
        <v>589.26</v>
      </c>
      <c r="G31" s="20">
        <v>1649.62</v>
      </c>
      <c r="H31" s="20">
        <v>827.23</v>
      </c>
      <c r="I31" s="20">
        <v>197.86</v>
      </c>
      <c r="J31" s="20"/>
      <c r="K31" s="20"/>
      <c r="L31" s="20"/>
      <c r="M31" s="20"/>
      <c r="N31" s="20"/>
      <c r="O31" s="20"/>
      <c r="P31" s="20"/>
      <c r="Q31" s="20"/>
      <c r="R31" s="20"/>
      <c r="S31" s="20">
        <f t="shared" si="1"/>
        <v>3263.9700000000003</v>
      </c>
      <c r="T31" s="20">
        <f t="shared" si="2"/>
        <v>-11736.029999999999</v>
      </c>
      <c r="U31" s="71">
        <f t="shared" si="4"/>
        <v>0.21759800000000001</v>
      </c>
    </row>
    <row r="32" spans="1:21" ht="12.75" customHeight="1" x14ac:dyDescent="0.25">
      <c r="A32" s="61" t="s">
        <v>420</v>
      </c>
      <c r="B32" s="8" t="s">
        <v>421</v>
      </c>
      <c r="C32" s="21">
        <v>600</v>
      </c>
      <c r="D32" s="20"/>
      <c r="E32" s="75">
        <f t="shared" si="0"/>
        <v>600</v>
      </c>
      <c r="F32" s="20"/>
      <c r="G32" s="20">
        <v>279</v>
      </c>
      <c r="H32" s="20">
        <v>74.849999999999994</v>
      </c>
      <c r="I32" s="20">
        <v>0</v>
      </c>
      <c r="J32" s="20"/>
      <c r="K32" s="20"/>
      <c r="L32" s="20"/>
      <c r="M32" s="20"/>
      <c r="N32" s="20"/>
      <c r="O32" s="20"/>
      <c r="P32" s="20"/>
      <c r="Q32" s="20"/>
      <c r="R32" s="20"/>
      <c r="S32" s="20">
        <f t="shared" si="1"/>
        <v>353.85</v>
      </c>
      <c r="T32" s="20">
        <f t="shared" si="2"/>
        <v>-246.14999999999998</v>
      </c>
      <c r="U32" s="71">
        <f t="shared" si="4"/>
        <v>0.58975</v>
      </c>
    </row>
    <row r="33" spans="1:21" ht="12.75" customHeight="1" x14ac:dyDescent="0.25">
      <c r="A33" s="61" t="s">
        <v>295</v>
      </c>
      <c r="B33" s="8" t="s">
        <v>126</v>
      </c>
      <c r="C33" s="21">
        <v>65000</v>
      </c>
      <c r="D33" s="20"/>
      <c r="E33" s="75">
        <f t="shared" si="0"/>
        <v>65000</v>
      </c>
      <c r="F33" s="20">
        <v>7080.58</v>
      </c>
      <c r="G33" s="20">
        <v>5708.71</v>
      </c>
      <c r="H33" s="20">
        <v>5594.35</v>
      </c>
      <c r="I33" s="20">
        <v>5554.98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f t="shared" si="1"/>
        <v>23938.62</v>
      </c>
      <c r="T33" s="20">
        <f t="shared" si="2"/>
        <v>-41061.380000000005</v>
      </c>
      <c r="U33" s="71">
        <f t="shared" si="4"/>
        <v>0.36828646153846151</v>
      </c>
    </row>
    <row r="34" spans="1:21" ht="12.75" customHeight="1" x14ac:dyDescent="0.25">
      <c r="A34" s="61" t="s">
        <v>553</v>
      </c>
      <c r="B34" s="8" t="s">
        <v>554</v>
      </c>
      <c r="C34" s="21">
        <v>0</v>
      </c>
      <c r="D34" s="20"/>
      <c r="E34" s="75">
        <f t="shared" si="0"/>
        <v>0</v>
      </c>
      <c r="F34" s="20"/>
      <c r="G34" s="20"/>
      <c r="H34" s="119">
        <v>934.83</v>
      </c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71"/>
    </row>
    <row r="35" spans="1:21" ht="12.75" customHeight="1" x14ac:dyDescent="0.25">
      <c r="A35" s="61" t="s">
        <v>296</v>
      </c>
      <c r="B35" s="8" t="s">
        <v>191</v>
      </c>
      <c r="C35" s="21">
        <v>0</v>
      </c>
      <c r="D35" s="20"/>
      <c r="E35" s="7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f t="shared" si="1"/>
        <v>0</v>
      </c>
      <c r="T35" s="20">
        <f t="shared" si="2"/>
        <v>0</v>
      </c>
      <c r="U35" s="71"/>
    </row>
    <row r="36" spans="1:21" ht="12.75" customHeight="1" x14ac:dyDescent="0.25">
      <c r="A36" s="61" t="s">
        <v>297</v>
      </c>
      <c r="B36" s="8" t="s">
        <v>22</v>
      </c>
      <c r="C36" s="21">
        <v>10000</v>
      </c>
      <c r="D36" s="20"/>
      <c r="E36" s="75">
        <f t="shared" si="0"/>
        <v>10000</v>
      </c>
      <c r="F36" s="20"/>
      <c r="G36" s="20"/>
      <c r="H36" s="20"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>
        <f t="shared" si="1"/>
        <v>0</v>
      </c>
      <c r="T36" s="20">
        <f t="shared" si="2"/>
        <v>-10000</v>
      </c>
      <c r="U36" s="71">
        <f t="shared" si="4"/>
        <v>0</v>
      </c>
    </row>
    <row r="37" spans="1:21" ht="12.75" customHeight="1" x14ac:dyDescent="0.25">
      <c r="A37" s="61" t="s">
        <v>406</v>
      </c>
      <c r="B37" s="8" t="s">
        <v>89</v>
      </c>
      <c r="C37" s="21">
        <v>1000</v>
      </c>
      <c r="D37" s="20"/>
      <c r="E37" s="75">
        <f t="shared" si="0"/>
        <v>1000</v>
      </c>
      <c r="F37" s="20"/>
      <c r="G37" s="20"/>
      <c r="H37" s="20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>
        <f t="shared" si="1"/>
        <v>0</v>
      </c>
      <c r="T37" s="20">
        <f t="shared" si="2"/>
        <v>-1000</v>
      </c>
      <c r="U37" s="71">
        <f t="shared" si="4"/>
        <v>0</v>
      </c>
    </row>
    <row r="38" spans="1:21" s="14" customFormat="1" ht="12.75" customHeight="1" x14ac:dyDescent="0.3">
      <c r="A38" s="59"/>
      <c r="B38" s="19" t="s">
        <v>15</v>
      </c>
      <c r="C38" s="25">
        <f>SUM(C4:C37)</f>
        <v>1139620</v>
      </c>
      <c r="D38" s="25"/>
      <c r="E38" s="25">
        <f t="shared" ref="E38:P38" si="5">SUM(E4:E37)</f>
        <v>1139620</v>
      </c>
      <c r="F38" s="25">
        <f t="shared" si="5"/>
        <v>61450.29</v>
      </c>
      <c r="G38" s="25">
        <f t="shared" si="5"/>
        <v>53639.34</v>
      </c>
      <c r="H38" s="25">
        <f t="shared" si="5"/>
        <v>46954.590000000004</v>
      </c>
      <c r="I38" s="25">
        <f t="shared" si="5"/>
        <v>55852.639999999999</v>
      </c>
      <c r="J38" s="25">
        <f t="shared" si="5"/>
        <v>0</v>
      </c>
      <c r="K38" s="25">
        <f t="shared" si="5"/>
        <v>0</v>
      </c>
      <c r="L38" s="25">
        <f t="shared" si="5"/>
        <v>0</v>
      </c>
      <c r="M38" s="25">
        <f t="shared" si="5"/>
        <v>0</v>
      </c>
      <c r="N38" s="25">
        <f t="shared" si="5"/>
        <v>0</v>
      </c>
      <c r="O38" s="25">
        <f t="shared" si="5"/>
        <v>0</v>
      </c>
      <c r="P38" s="25">
        <f t="shared" si="5"/>
        <v>0</v>
      </c>
      <c r="Q38" s="25">
        <f>SUM(Q5:Q37)</f>
        <v>0</v>
      </c>
      <c r="R38" s="25">
        <f>SUM(R5:R37)</f>
        <v>287977.59999999998</v>
      </c>
      <c r="S38" s="25">
        <f>SUM(S4:S37)</f>
        <v>504939.62999999995</v>
      </c>
      <c r="T38" s="25">
        <f>SUM(T4:T37)</f>
        <v>-634680.37000000011</v>
      </c>
      <c r="U38" s="89">
        <f t="shared" si="4"/>
        <v>0.44307719239746579</v>
      </c>
    </row>
    <row r="39" spans="1:21" ht="12.75" customHeight="1" x14ac:dyDescent="0.25">
      <c r="B39" s="9" t="s">
        <v>461</v>
      </c>
      <c r="C39" s="20"/>
      <c r="D39" s="20"/>
      <c r="E39" s="20">
        <f>SUM(C39:D39)</f>
        <v>0</v>
      </c>
      <c r="F39" s="20">
        <v>6726.97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>
        <f>SUM(F39:Q39)</f>
        <v>6726.97</v>
      </c>
      <c r="T39" s="20">
        <f>SUM(S39-E39)</f>
        <v>6726.97</v>
      </c>
      <c r="U39" s="71"/>
    </row>
    <row r="40" spans="1:21" s="33" customFormat="1" ht="12.75" customHeight="1" x14ac:dyDescent="0.3">
      <c r="A40" s="59"/>
      <c r="B40" s="43" t="s">
        <v>115</v>
      </c>
      <c r="C40" s="25">
        <f t="shared" ref="C40:T40" si="6">SUM(C38:C39)</f>
        <v>1139620</v>
      </c>
      <c r="D40" s="25">
        <f t="shared" si="6"/>
        <v>0</v>
      </c>
      <c r="E40" s="25">
        <f t="shared" si="6"/>
        <v>1139620</v>
      </c>
      <c r="F40" s="25">
        <f t="shared" si="6"/>
        <v>68177.259999999995</v>
      </c>
      <c r="G40" s="25">
        <f t="shared" si="6"/>
        <v>53639.34</v>
      </c>
      <c r="H40" s="25">
        <f t="shared" si="6"/>
        <v>46954.590000000004</v>
      </c>
      <c r="I40" s="25">
        <f t="shared" si="6"/>
        <v>55852.639999999999</v>
      </c>
      <c r="J40" s="25">
        <f t="shared" si="6"/>
        <v>0</v>
      </c>
      <c r="K40" s="25">
        <f t="shared" si="6"/>
        <v>0</v>
      </c>
      <c r="L40" s="25">
        <f t="shared" si="6"/>
        <v>0</v>
      </c>
      <c r="M40" s="25">
        <f t="shared" si="6"/>
        <v>0</v>
      </c>
      <c r="N40" s="25">
        <f t="shared" si="6"/>
        <v>0</v>
      </c>
      <c r="O40" s="25">
        <f t="shared" si="6"/>
        <v>0</v>
      </c>
      <c r="P40" s="25">
        <f t="shared" si="6"/>
        <v>0</v>
      </c>
      <c r="Q40" s="25">
        <f t="shared" si="6"/>
        <v>0</v>
      </c>
      <c r="R40" s="25">
        <f t="shared" si="6"/>
        <v>287977.59999999998</v>
      </c>
      <c r="S40" s="25">
        <f t="shared" si="6"/>
        <v>511666.59999999992</v>
      </c>
      <c r="T40" s="25">
        <f t="shared" si="6"/>
        <v>-627953.40000000014</v>
      </c>
      <c r="U40" s="92"/>
    </row>
    <row r="41" spans="1:21" ht="12.75" customHeight="1" x14ac:dyDescent="0.3">
      <c r="B41" s="3"/>
      <c r="C41" s="10"/>
      <c r="E41" s="29" t="s">
        <v>549</v>
      </c>
      <c r="F41" s="98">
        <v>52859.069999999992</v>
      </c>
      <c r="G41" s="98">
        <v>77076.89</v>
      </c>
      <c r="H41" s="98">
        <v>65650.62</v>
      </c>
      <c r="I41" s="98">
        <v>91832.85</v>
      </c>
      <c r="J41" s="98">
        <v>68648.56</v>
      </c>
      <c r="K41" s="98">
        <v>50879.969999999994</v>
      </c>
      <c r="L41" s="98">
        <v>52040.51</v>
      </c>
      <c r="M41" s="98">
        <v>73129.09</v>
      </c>
      <c r="N41" s="98">
        <v>71036.35000000002</v>
      </c>
      <c r="O41" s="98">
        <v>70400.66</v>
      </c>
      <c r="P41" s="98">
        <v>71994.12999999999</v>
      </c>
      <c r="Q41" s="98">
        <v>74023.199999999983</v>
      </c>
      <c r="R41" s="26"/>
      <c r="S41" s="100" cm="1">
        <f t="array" ref="S41">SUMPRODUCT((F40:Q40&lt;&gt;0)*(F41:Q41))</f>
        <v>287419.43</v>
      </c>
      <c r="T41" s="26"/>
      <c r="U41" s="93"/>
    </row>
    <row r="42" spans="1:21" ht="12.75" customHeight="1" x14ac:dyDescent="0.25">
      <c r="C42" s="10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1" s="14" customFormat="1" ht="12.75" customHeight="1" x14ac:dyDescent="0.3">
      <c r="A43" s="59"/>
      <c r="C43" s="6">
        <v>2025</v>
      </c>
      <c r="D43" s="77" t="s">
        <v>70</v>
      </c>
      <c r="E43" s="36" t="s">
        <v>60</v>
      </c>
      <c r="F43" s="36" t="s">
        <v>62</v>
      </c>
      <c r="G43" s="36" t="s">
        <v>96</v>
      </c>
      <c r="H43" s="36" t="s">
        <v>97</v>
      </c>
      <c r="I43" s="36" t="s">
        <v>98</v>
      </c>
      <c r="J43" s="36" t="s">
        <v>100</v>
      </c>
      <c r="K43" s="36" t="s">
        <v>101</v>
      </c>
      <c r="L43" s="36" t="s">
        <v>102</v>
      </c>
      <c r="M43" s="36" t="s">
        <v>103</v>
      </c>
      <c r="N43" s="36" t="s">
        <v>104</v>
      </c>
      <c r="O43" s="36" t="s">
        <v>105</v>
      </c>
      <c r="P43" s="36" t="s">
        <v>106</v>
      </c>
      <c r="Q43" s="36" t="s">
        <v>107</v>
      </c>
      <c r="R43" s="44" t="s">
        <v>449</v>
      </c>
      <c r="S43" s="36" t="s">
        <v>58</v>
      </c>
      <c r="T43" s="36" t="s">
        <v>64</v>
      </c>
      <c r="U43" s="112" t="s">
        <v>66</v>
      </c>
    </row>
    <row r="44" spans="1:21" s="14" customFormat="1" ht="12.75" customHeight="1" x14ac:dyDescent="0.3">
      <c r="A44" s="60" t="s">
        <v>163</v>
      </c>
      <c r="B44" s="11" t="s">
        <v>179</v>
      </c>
      <c r="C44" s="7" t="s">
        <v>57</v>
      </c>
      <c r="D44" s="78" t="s">
        <v>59</v>
      </c>
      <c r="E44" s="37" t="s">
        <v>61</v>
      </c>
      <c r="F44" s="37" t="s">
        <v>63</v>
      </c>
      <c r="G44" s="37" t="s">
        <v>63</v>
      </c>
      <c r="H44" s="37" t="s">
        <v>63</v>
      </c>
      <c r="I44" s="37" t="s">
        <v>63</v>
      </c>
      <c r="J44" s="37" t="s">
        <v>63</v>
      </c>
      <c r="K44" s="37" t="s">
        <v>63</v>
      </c>
      <c r="L44" s="37" t="s">
        <v>63</v>
      </c>
      <c r="M44" s="37" t="s">
        <v>63</v>
      </c>
      <c r="N44" s="37" t="s">
        <v>63</v>
      </c>
      <c r="O44" s="37" t="s">
        <v>63</v>
      </c>
      <c r="P44" s="37" t="s">
        <v>63</v>
      </c>
      <c r="Q44" s="37" t="s">
        <v>63</v>
      </c>
      <c r="R44" s="45" t="s">
        <v>450</v>
      </c>
      <c r="S44" s="37" t="s">
        <v>15</v>
      </c>
      <c r="T44" s="37" t="s">
        <v>65</v>
      </c>
      <c r="U44" s="113" t="s">
        <v>67</v>
      </c>
    </row>
    <row r="45" spans="1:21" ht="12.75" customHeight="1" x14ac:dyDescent="0.25">
      <c r="A45" s="61" t="s">
        <v>158</v>
      </c>
      <c r="B45" s="8" t="s">
        <v>169</v>
      </c>
      <c r="C45" s="21">
        <v>5000</v>
      </c>
      <c r="D45" s="20"/>
      <c r="E45" s="75">
        <f t="shared" ref="E45:E54" si="7">SUM(C45:D45)</f>
        <v>5000</v>
      </c>
      <c r="F45" s="20"/>
      <c r="G45" s="20">
        <v>1500</v>
      </c>
      <c r="H45" s="20">
        <v>1500</v>
      </c>
      <c r="I45" s="20">
        <v>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f t="shared" ref="S45:S54" si="8">SUM(F45:R45)</f>
        <v>3000</v>
      </c>
      <c r="T45" s="20">
        <f t="shared" ref="T45:T54" si="9">SUM(S45-E45)</f>
        <v>-2000</v>
      </c>
      <c r="U45" s="71">
        <f>S45/E45</f>
        <v>0.6</v>
      </c>
    </row>
    <row r="46" spans="1:21" ht="12.75" customHeight="1" x14ac:dyDescent="0.25">
      <c r="A46" s="61" t="s">
        <v>425</v>
      </c>
      <c r="B46" s="8" t="s">
        <v>94</v>
      </c>
      <c r="C46" s="21">
        <v>0</v>
      </c>
      <c r="D46" s="20"/>
      <c r="E46" s="75">
        <f t="shared" si="7"/>
        <v>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>
        <f t="shared" si="8"/>
        <v>0</v>
      </c>
      <c r="T46" s="20">
        <f t="shared" si="9"/>
        <v>0</v>
      </c>
      <c r="U46" s="71"/>
    </row>
    <row r="47" spans="1:21" ht="12.75" customHeight="1" x14ac:dyDescent="0.25">
      <c r="A47" s="61" t="s">
        <v>227</v>
      </c>
      <c r="B47" s="8" t="s">
        <v>8</v>
      </c>
      <c r="C47" s="21">
        <v>50000</v>
      </c>
      <c r="D47" s="20"/>
      <c r="E47" s="75">
        <f t="shared" si="7"/>
        <v>50000</v>
      </c>
      <c r="F47" s="20">
        <v>4311.3100000000004</v>
      </c>
      <c r="G47" s="20">
        <v>4311.3100000000004</v>
      </c>
      <c r="H47" s="20">
        <v>3944.31</v>
      </c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>
        <f t="shared" si="8"/>
        <v>12566.93</v>
      </c>
      <c r="T47" s="20">
        <f t="shared" si="9"/>
        <v>-37433.07</v>
      </c>
      <c r="U47" s="71">
        <f t="shared" ref="U47:U55" si="10">S47/E47</f>
        <v>0.25133860000000002</v>
      </c>
    </row>
    <row r="48" spans="1:21" ht="12.75" customHeight="1" x14ac:dyDescent="0.25">
      <c r="A48" s="61" t="s">
        <v>228</v>
      </c>
      <c r="B48" s="8" t="s">
        <v>176</v>
      </c>
      <c r="C48" s="21">
        <v>200</v>
      </c>
      <c r="D48" s="20"/>
      <c r="E48" s="75">
        <f t="shared" si="7"/>
        <v>200</v>
      </c>
      <c r="F48" s="20"/>
      <c r="G48" s="20"/>
      <c r="H48" s="20">
        <v>580.57000000000005</v>
      </c>
      <c r="I48" s="20">
        <v>0</v>
      </c>
      <c r="J48" s="20"/>
      <c r="K48" s="20"/>
      <c r="L48" s="20"/>
      <c r="M48" s="20"/>
      <c r="N48" s="20"/>
      <c r="O48" s="20"/>
      <c r="P48" s="20"/>
      <c r="Q48" s="20"/>
      <c r="R48" s="20"/>
      <c r="S48" s="20">
        <f t="shared" si="8"/>
        <v>580.57000000000005</v>
      </c>
      <c r="T48" s="20">
        <f t="shared" si="9"/>
        <v>380.57000000000005</v>
      </c>
      <c r="U48" s="71">
        <f t="shared" si="10"/>
        <v>2.9028500000000004</v>
      </c>
    </row>
    <row r="49" spans="1:23" ht="12.75" customHeight="1" x14ac:dyDescent="0.25">
      <c r="A49" s="61" t="s">
        <v>229</v>
      </c>
      <c r="B49" s="8" t="s">
        <v>19</v>
      </c>
      <c r="C49" s="21">
        <v>3500</v>
      </c>
      <c r="D49" s="20"/>
      <c r="E49" s="75">
        <f t="shared" si="7"/>
        <v>3500</v>
      </c>
      <c r="F49" s="20">
        <v>227.91</v>
      </c>
      <c r="G49" s="20"/>
      <c r="H49" s="20">
        <v>449.01</v>
      </c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>
        <f t="shared" si="8"/>
        <v>676.92</v>
      </c>
      <c r="T49" s="20">
        <f t="shared" si="9"/>
        <v>-2823.08</v>
      </c>
      <c r="U49" s="71">
        <f t="shared" si="10"/>
        <v>0.19340571428571426</v>
      </c>
    </row>
    <row r="50" spans="1:23" ht="12.75" customHeight="1" x14ac:dyDescent="0.25">
      <c r="A50" s="61" t="s">
        <v>230</v>
      </c>
      <c r="B50" s="8" t="s">
        <v>442</v>
      </c>
      <c r="C50" s="21">
        <v>7500</v>
      </c>
      <c r="D50" s="20"/>
      <c r="E50" s="75">
        <f t="shared" si="7"/>
        <v>7500</v>
      </c>
      <c r="F50" s="20"/>
      <c r="G50" s="20"/>
      <c r="H50" s="20"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>
        <f t="shared" si="8"/>
        <v>0</v>
      </c>
      <c r="T50" s="20">
        <f t="shared" si="9"/>
        <v>-7500</v>
      </c>
      <c r="U50" s="71">
        <f t="shared" si="10"/>
        <v>0</v>
      </c>
    </row>
    <row r="51" spans="1:23" ht="12.75" customHeight="1" x14ac:dyDescent="0.25">
      <c r="A51" s="64" t="s">
        <v>396</v>
      </c>
      <c r="B51" s="69" t="s">
        <v>397</v>
      </c>
      <c r="C51" s="21">
        <v>900</v>
      </c>
      <c r="D51" s="20"/>
      <c r="E51" s="75">
        <f t="shared" si="7"/>
        <v>900</v>
      </c>
      <c r="F51" s="20"/>
      <c r="G51" s="20"/>
      <c r="H51" s="20"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f t="shared" si="8"/>
        <v>0</v>
      </c>
      <c r="T51" s="20">
        <f t="shared" si="9"/>
        <v>-900</v>
      </c>
      <c r="U51" s="71">
        <f t="shared" si="10"/>
        <v>0</v>
      </c>
    </row>
    <row r="52" spans="1:23" ht="12.75" customHeight="1" x14ac:dyDescent="0.25">
      <c r="A52" s="64" t="s">
        <v>231</v>
      </c>
      <c r="B52" s="69" t="s">
        <v>184</v>
      </c>
      <c r="C52" s="21">
        <v>1500</v>
      </c>
      <c r="D52" s="20"/>
      <c r="E52" s="75">
        <f t="shared" si="7"/>
        <v>1500</v>
      </c>
      <c r="F52" s="20"/>
      <c r="G52" s="20"/>
      <c r="H52" s="20">
        <v>0</v>
      </c>
      <c r="I52" s="20">
        <v>0</v>
      </c>
      <c r="J52" s="20"/>
      <c r="K52" s="20"/>
      <c r="L52" s="20"/>
      <c r="M52" s="20"/>
      <c r="N52" s="20"/>
      <c r="O52" s="20"/>
      <c r="P52" s="20"/>
      <c r="Q52" s="20"/>
      <c r="R52" s="20"/>
      <c r="S52" s="20">
        <f t="shared" si="8"/>
        <v>0</v>
      </c>
      <c r="T52" s="20">
        <f t="shared" si="9"/>
        <v>-1500</v>
      </c>
      <c r="U52" s="71">
        <f t="shared" si="10"/>
        <v>0</v>
      </c>
    </row>
    <row r="53" spans="1:23" ht="12.75" customHeight="1" x14ac:dyDescent="0.25">
      <c r="A53" s="61" t="s">
        <v>232</v>
      </c>
      <c r="B53" s="8" t="s">
        <v>185</v>
      </c>
      <c r="C53" s="21">
        <v>10000</v>
      </c>
      <c r="D53" s="20"/>
      <c r="E53" s="75">
        <f t="shared" si="7"/>
        <v>10000</v>
      </c>
      <c r="F53" s="20"/>
      <c r="G53" s="20"/>
      <c r="H53" s="20">
        <v>0</v>
      </c>
      <c r="I53" s="20">
        <v>607.1</v>
      </c>
      <c r="J53" s="20"/>
      <c r="K53" s="20"/>
      <c r="L53" s="20"/>
      <c r="M53" s="20"/>
      <c r="N53" s="20"/>
      <c r="O53" s="20"/>
      <c r="P53" s="20"/>
      <c r="Q53" s="20"/>
      <c r="R53" s="20"/>
      <c r="S53" s="20">
        <f t="shared" si="8"/>
        <v>607.1</v>
      </c>
      <c r="T53" s="20">
        <f t="shared" si="9"/>
        <v>-9392.9</v>
      </c>
      <c r="U53" s="71">
        <f t="shared" si="10"/>
        <v>6.071E-2</v>
      </c>
    </row>
    <row r="54" spans="1:23" ht="12.75" customHeight="1" x14ac:dyDescent="0.25">
      <c r="A54" s="61" t="s">
        <v>233</v>
      </c>
      <c r="B54" s="8" t="s">
        <v>11</v>
      </c>
      <c r="C54" s="21">
        <v>2500</v>
      </c>
      <c r="D54" s="81"/>
      <c r="E54" s="75">
        <f t="shared" si="7"/>
        <v>2500</v>
      </c>
      <c r="F54" s="20"/>
      <c r="G54" s="20">
        <v>37.44</v>
      </c>
      <c r="H54" s="20"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>
        <f t="shared" si="8"/>
        <v>37.44</v>
      </c>
      <c r="T54" s="20">
        <f t="shared" si="9"/>
        <v>-2462.56</v>
      </c>
      <c r="U54" s="71">
        <f t="shared" si="10"/>
        <v>1.4976E-2</v>
      </c>
    </row>
    <row r="55" spans="1:23" s="14" customFormat="1" ht="12.75" customHeight="1" x14ac:dyDescent="0.3">
      <c r="A55" s="59"/>
      <c r="B55" s="19" t="s">
        <v>15</v>
      </c>
      <c r="C55" s="25">
        <f t="shared" ref="C55:T55" si="11">SUM(C45:C54)</f>
        <v>81100</v>
      </c>
      <c r="D55" s="25">
        <f t="shared" si="11"/>
        <v>0</v>
      </c>
      <c r="E55" s="25">
        <f t="shared" si="11"/>
        <v>81100</v>
      </c>
      <c r="F55" s="25">
        <f t="shared" si="11"/>
        <v>4539.22</v>
      </c>
      <c r="G55" s="25">
        <f t="shared" si="11"/>
        <v>5848.75</v>
      </c>
      <c r="H55" s="25">
        <f t="shared" si="11"/>
        <v>6473.8899999999994</v>
      </c>
      <c r="I55" s="25">
        <f t="shared" si="11"/>
        <v>607.1</v>
      </c>
      <c r="J55" s="25">
        <f t="shared" si="11"/>
        <v>0</v>
      </c>
      <c r="K55" s="25">
        <f t="shared" si="11"/>
        <v>0</v>
      </c>
      <c r="L55" s="25">
        <f t="shared" si="11"/>
        <v>0</v>
      </c>
      <c r="M55" s="25">
        <f t="shared" si="11"/>
        <v>0</v>
      </c>
      <c r="N55" s="25">
        <f t="shared" si="11"/>
        <v>0</v>
      </c>
      <c r="O55" s="25">
        <f t="shared" si="11"/>
        <v>0</v>
      </c>
      <c r="P55" s="25">
        <f t="shared" si="11"/>
        <v>0</v>
      </c>
      <c r="Q55" s="25">
        <f t="shared" si="11"/>
        <v>0</v>
      </c>
      <c r="R55" s="25">
        <f t="shared" si="11"/>
        <v>0</v>
      </c>
      <c r="S55" s="25">
        <f t="shared" si="11"/>
        <v>17468.959999999995</v>
      </c>
      <c r="T55" s="25">
        <f t="shared" si="11"/>
        <v>-63631.040000000001</v>
      </c>
      <c r="U55" s="89">
        <f t="shared" si="10"/>
        <v>0.21540024660912449</v>
      </c>
    </row>
    <row r="56" spans="1:23" ht="12.75" customHeight="1" x14ac:dyDescent="0.25">
      <c r="B56" s="9" t="s">
        <v>462</v>
      </c>
      <c r="C56" s="20"/>
      <c r="D56" s="20"/>
      <c r="E56" s="20">
        <f>SUM(C56:D56)</f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f t="shared" ref="S56" si="12">SUM(F56:Q56)</f>
        <v>0</v>
      </c>
      <c r="T56" s="20">
        <f t="shared" ref="T56" si="13">SUM(S56-E56)</f>
        <v>0</v>
      </c>
      <c r="U56" s="71"/>
    </row>
    <row r="57" spans="1:23" s="14" customFormat="1" ht="12.75" customHeight="1" x14ac:dyDescent="0.3">
      <c r="A57" s="59"/>
      <c r="B57" s="19" t="s">
        <v>114</v>
      </c>
      <c r="C57" s="25">
        <f>SUM(C55:C56)</f>
        <v>81100</v>
      </c>
      <c r="D57" s="25">
        <f>SUM(D55:D56)</f>
        <v>0</v>
      </c>
      <c r="E57" s="25">
        <f>SUM(E55:E56)</f>
        <v>81100</v>
      </c>
      <c r="F57" s="25">
        <f>SUM(F55:F56)</f>
        <v>4539.22</v>
      </c>
      <c r="G57" s="25">
        <f t="shared" ref="G57:R57" si="14">SUM(G55:G56)</f>
        <v>5848.75</v>
      </c>
      <c r="H57" s="25">
        <f t="shared" si="14"/>
        <v>6473.8899999999994</v>
      </c>
      <c r="I57" s="25">
        <f t="shared" si="14"/>
        <v>607.1</v>
      </c>
      <c r="J57" s="25">
        <f t="shared" si="14"/>
        <v>0</v>
      </c>
      <c r="K57" s="25">
        <f t="shared" si="14"/>
        <v>0</v>
      </c>
      <c r="L57" s="25">
        <f t="shared" si="14"/>
        <v>0</v>
      </c>
      <c r="M57" s="25">
        <f t="shared" si="14"/>
        <v>0</v>
      </c>
      <c r="N57" s="25">
        <f t="shared" si="14"/>
        <v>0</v>
      </c>
      <c r="O57" s="25">
        <f t="shared" si="14"/>
        <v>0</v>
      </c>
      <c r="P57" s="25">
        <f t="shared" si="14"/>
        <v>0</v>
      </c>
      <c r="Q57" s="25">
        <f t="shared" si="14"/>
        <v>0</v>
      </c>
      <c r="R57" s="25">
        <f t="shared" si="14"/>
        <v>0</v>
      </c>
      <c r="S57" s="25">
        <f>SUM(S55:S56)</f>
        <v>17468.959999999995</v>
      </c>
      <c r="T57" s="25">
        <f>SUM(T55:T56)</f>
        <v>-63631.040000000001</v>
      </c>
      <c r="U57" s="89"/>
    </row>
    <row r="58" spans="1:23" ht="12.75" customHeight="1" x14ac:dyDescent="0.3">
      <c r="B58" s="3"/>
      <c r="C58" s="26"/>
      <c r="D58" s="26"/>
      <c r="E58" s="29" t="s">
        <v>549</v>
      </c>
      <c r="F58" s="98">
        <v>7209.8099999999995</v>
      </c>
      <c r="G58" s="98">
        <v>5299.62</v>
      </c>
      <c r="H58" s="98">
        <v>5436.79</v>
      </c>
      <c r="I58" s="98">
        <v>4403.21</v>
      </c>
      <c r="J58" s="98">
        <v>4801.6200000000008</v>
      </c>
      <c r="K58" s="98">
        <v>5166.45</v>
      </c>
      <c r="L58" s="98">
        <v>5328.7300000000005</v>
      </c>
      <c r="M58" s="98">
        <v>14344.95</v>
      </c>
      <c r="N58" s="98">
        <v>8911.9700000000012</v>
      </c>
      <c r="O58" s="98">
        <v>5616.5600000000013</v>
      </c>
      <c r="P58" s="98">
        <v>4512.97</v>
      </c>
      <c r="Q58" s="98">
        <v>9459.4399999999987</v>
      </c>
      <c r="R58" s="26"/>
      <c r="S58" s="100" cm="1">
        <f t="array" ref="S58">SUMPRODUCT((F57:Q57&lt;&gt;0)*(F58:Q58))</f>
        <v>22349.43</v>
      </c>
      <c r="T58" s="26"/>
      <c r="U58" s="90"/>
    </row>
    <row r="59" spans="1:23" ht="12.5" customHeight="1" x14ac:dyDescent="0.25">
      <c r="C59" s="10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3" s="31" customFormat="1" ht="15" customHeight="1" x14ac:dyDescent="0.25">
      <c r="A60" s="58"/>
      <c r="B60" s="1"/>
      <c r="C60" s="1"/>
      <c r="D60" s="4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V60" s="1"/>
      <c r="W60" s="1"/>
    </row>
    <row r="61" spans="1:23" s="31" customFormat="1" ht="15" customHeight="1" x14ac:dyDescent="0.25">
      <c r="A61" s="58"/>
      <c r="B61" s="1"/>
      <c r="C61" s="1"/>
      <c r="D61" s="4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V61" s="1"/>
      <c r="W61" s="1"/>
    </row>
    <row r="62" spans="1:23" s="31" customFormat="1" ht="15" customHeight="1" x14ac:dyDescent="0.25">
      <c r="A62" s="58"/>
      <c r="B62" s="1"/>
      <c r="C62" s="1"/>
      <c r="D62" s="4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V62" s="1"/>
      <c r="W62" s="1"/>
    </row>
    <row r="63" spans="1:23" s="31" customFormat="1" ht="15" customHeight="1" x14ac:dyDescent="0.25">
      <c r="A63" s="58"/>
      <c r="B63" s="1"/>
      <c r="C63" s="1"/>
      <c r="D63" s="4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V63" s="1"/>
      <c r="W63" s="1"/>
    </row>
    <row r="64" spans="1:23" s="31" customFormat="1" ht="15" customHeight="1" x14ac:dyDescent="0.25">
      <c r="A64" s="58"/>
      <c r="B64" s="1"/>
      <c r="C64" s="1"/>
      <c r="D64" s="4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V64" s="1"/>
      <c r="W64" s="1"/>
    </row>
    <row r="65" spans="1:23" s="31" customFormat="1" ht="15" customHeight="1" x14ac:dyDescent="0.25">
      <c r="A65" s="58"/>
      <c r="B65" s="1"/>
      <c r="C65" s="1"/>
      <c r="D65" s="4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V65" s="1"/>
      <c r="W65" s="1"/>
    </row>
    <row r="66" spans="1:23" s="31" customFormat="1" ht="15" customHeight="1" x14ac:dyDescent="0.25">
      <c r="A66" s="58"/>
      <c r="B66" s="1"/>
      <c r="C66" s="1"/>
      <c r="D66" s="4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V66" s="1"/>
      <c r="W66" s="1"/>
    </row>
    <row r="67" spans="1:23" s="31" customFormat="1" ht="15" customHeight="1" x14ac:dyDescent="0.25">
      <c r="A67" s="58"/>
      <c r="B67" s="1"/>
      <c r="C67" s="1"/>
      <c r="D67" s="4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V67" s="1"/>
      <c r="W67" s="1"/>
    </row>
    <row r="68" spans="1:23" s="31" customFormat="1" ht="15" customHeight="1" x14ac:dyDescent="0.25">
      <c r="A68" s="58"/>
      <c r="B68" s="1"/>
      <c r="C68" s="1"/>
      <c r="D68" s="4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V68" s="1"/>
      <c r="W68" s="1"/>
    </row>
    <row r="69" spans="1:23" s="31" customFormat="1" ht="15" customHeight="1" x14ac:dyDescent="0.25">
      <c r="A69" s="58"/>
      <c r="B69" s="1"/>
      <c r="C69" s="1"/>
      <c r="D69" s="4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V69" s="1"/>
      <c r="W69" s="1"/>
    </row>
    <row r="70" spans="1:23" s="31" customFormat="1" ht="15" customHeight="1" x14ac:dyDescent="0.25">
      <c r="A70" s="58"/>
      <c r="B70" s="1"/>
      <c r="C70" s="1"/>
      <c r="D70" s="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V70" s="1"/>
      <c r="W70" s="1"/>
    </row>
    <row r="71" spans="1:23" s="31" customFormat="1" ht="15" customHeight="1" x14ac:dyDescent="0.25">
      <c r="A71" s="58"/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/>
      <c r="T71" s="1"/>
      <c r="V71" s="1"/>
      <c r="W71" s="1"/>
    </row>
    <row r="72" spans="1:23" s="31" customFormat="1" ht="15" customHeight="1" x14ac:dyDescent="0.25">
      <c r="A72" s="58"/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"/>
      <c r="T72" s="1"/>
      <c r="V72" s="1"/>
      <c r="W72" s="1"/>
    </row>
    <row r="73" spans="1:23" s="58" customFormat="1" ht="15" customHeight="1" x14ac:dyDescent="0.25">
      <c r="B73" s="1"/>
      <c r="C73" s="1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/>
      <c r="T73" s="1"/>
      <c r="U73" s="31"/>
      <c r="V73" s="1"/>
      <c r="W73" s="1"/>
    </row>
    <row r="74" spans="1:23" s="58" customFormat="1" ht="15" customHeight="1" x14ac:dyDescent="0.25">
      <c r="B74" s="1"/>
      <c r="C74" s="1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4"/>
      <c r="T74" s="1"/>
      <c r="U74" s="31"/>
      <c r="V74" s="1"/>
      <c r="W74" s="1"/>
    </row>
    <row r="75" spans="1:23" s="58" customFormat="1" ht="15" customHeight="1" x14ac:dyDescent="0.25">
      <c r="B75" s="1"/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4"/>
      <c r="T75" s="1"/>
      <c r="U75" s="31"/>
      <c r="V75" s="1"/>
      <c r="W75" s="1"/>
    </row>
    <row r="76" spans="1:23" s="58" customFormat="1" ht="15" customHeight="1" x14ac:dyDescent="0.25"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"/>
      <c r="T76" s="1"/>
      <c r="U76" s="31"/>
      <c r="V76" s="1"/>
      <c r="W76" s="1"/>
    </row>
    <row r="77" spans="1:23" s="58" customFormat="1" ht="15" customHeight="1" x14ac:dyDescent="0.25"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4"/>
      <c r="T77" s="1"/>
      <c r="U77" s="31"/>
      <c r="V77" s="1"/>
      <c r="W77" s="1"/>
    </row>
    <row r="78" spans="1:23" s="58" customFormat="1" ht="15" customHeight="1" x14ac:dyDescent="0.25"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4"/>
      <c r="T78" s="1"/>
      <c r="U78" s="31"/>
      <c r="V78" s="1"/>
      <c r="W78" s="1"/>
    </row>
    <row r="79" spans="1:23" s="58" customFormat="1" ht="15" customHeight="1" x14ac:dyDescent="0.25"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/>
      <c r="T79" s="1"/>
      <c r="U79" s="31"/>
      <c r="V79" s="1"/>
      <c r="W79" s="1"/>
    </row>
    <row r="80" spans="1:23" s="58" customFormat="1" ht="15" customHeight="1" x14ac:dyDescent="0.25"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4"/>
      <c r="T80" s="1"/>
      <c r="U80" s="31"/>
      <c r="V80" s="1"/>
      <c r="W80" s="1"/>
    </row>
    <row r="81" spans="2:23" s="58" customFormat="1" ht="15" customHeight="1" x14ac:dyDescent="0.25">
      <c r="B81" s="1"/>
      <c r="C81" s="1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4"/>
      <c r="T81" s="1"/>
      <c r="U81" s="31"/>
      <c r="V81" s="1"/>
      <c r="W81" s="1"/>
    </row>
    <row r="82" spans="2:23" s="58" customFormat="1" ht="15" customHeight="1" x14ac:dyDescent="0.25">
      <c r="B82" s="1"/>
      <c r="C82" s="1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"/>
      <c r="T82" s="1"/>
      <c r="U82" s="31"/>
      <c r="V82" s="1"/>
      <c r="W82" s="1"/>
    </row>
    <row r="83" spans="2:23" s="58" customFormat="1" ht="15" customHeight="1" x14ac:dyDescent="0.25">
      <c r="B83" s="1"/>
      <c r="C83" s="1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4"/>
      <c r="T83" s="1"/>
      <c r="U83" s="31"/>
      <c r="V83" s="1"/>
      <c r="W83" s="1"/>
    </row>
    <row r="84" spans="2:23" s="58" customFormat="1" ht="15" customHeight="1" x14ac:dyDescent="0.25">
      <c r="B84" s="1"/>
      <c r="C84" s="1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"/>
      <c r="T84" s="1"/>
      <c r="U84" s="31"/>
      <c r="V84" s="1"/>
      <c r="W84" s="1"/>
    </row>
    <row r="85" spans="2:23" s="58" customFormat="1" ht="15" customHeight="1" x14ac:dyDescent="0.25">
      <c r="B85" s="1"/>
      <c r="C85" s="1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4"/>
      <c r="T85" s="1"/>
      <c r="U85" s="31"/>
      <c r="V85" s="1"/>
      <c r="W85" s="1"/>
    </row>
    <row r="86" spans="2:23" s="58" customFormat="1" ht="15" customHeight="1" x14ac:dyDescent="0.25">
      <c r="B86" s="1"/>
      <c r="C86" s="1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/>
      <c r="T86" s="1"/>
      <c r="U86" s="31"/>
      <c r="V86" s="1"/>
      <c r="W86" s="1"/>
    </row>
    <row r="87" spans="2:23" s="58" customFormat="1" ht="15" customHeight="1" x14ac:dyDescent="0.25">
      <c r="B87" s="1"/>
      <c r="C87" s="1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/>
      <c r="T87" s="1"/>
      <c r="U87" s="31"/>
      <c r="V87" s="1"/>
      <c r="W87" s="1"/>
    </row>
    <row r="88" spans="2:23" s="58" customFormat="1" ht="15" customHeight="1" x14ac:dyDescent="0.25">
      <c r="B88" s="1"/>
      <c r="C88" s="1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/>
      <c r="T88" s="1"/>
      <c r="U88" s="31"/>
      <c r="V88" s="1"/>
      <c r="W88" s="1"/>
    </row>
    <row r="89" spans="2:23" s="58" customFormat="1" ht="15" customHeight="1" x14ac:dyDescent="0.25">
      <c r="B89" s="1"/>
      <c r="C89" s="1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/>
      <c r="T89" s="1"/>
      <c r="U89" s="31"/>
      <c r="V89" s="1"/>
      <c r="W89" s="1"/>
    </row>
    <row r="90" spans="2:23" s="58" customFormat="1" ht="15" customHeight="1" x14ac:dyDescent="0.25">
      <c r="B90" s="1"/>
      <c r="C90" s="1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/>
      <c r="T90" s="1"/>
      <c r="U90" s="31"/>
      <c r="V90" s="1"/>
      <c r="W90" s="1"/>
    </row>
    <row r="91" spans="2:23" s="58" customFormat="1" ht="15" customHeight="1" x14ac:dyDescent="0.25">
      <c r="B91" s="1"/>
      <c r="C91" s="1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/>
      <c r="T91" s="1"/>
      <c r="U91" s="31"/>
      <c r="V91" s="1"/>
      <c r="W91" s="1"/>
    </row>
    <row r="92" spans="2:23" s="58" customFormat="1" ht="15" customHeight="1" x14ac:dyDescent="0.25">
      <c r="B92" s="1"/>
      <c r="C92" s="1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/>
      <c r="T92" s="1"/>
      <c r="U92" s="31"/>
      <c r="V92" s="1"/>
      <c r="W92" s="1"/>
    </row>
    <row r="93" spans="2:23" s="58" customFormat="1" ht="15" customHeight="1" x14ac:dyDescent="0.25">
      <c r="B93" s="1"/>
      <c r="C93" s="1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/>
      <c r="T93" s="1"/>
      <c r="U93" s="31"/>
      <c r="V93" s="1"/>
      <c r="W93" s="1"/>
    </row>
    <row r="94" spans="2:23" s="58" customFormat="1" ht="15" customHeight="1" x14ac:dyDescent="0.25">
      <c r="B94" s="1"/>
      <c r="C94" s="1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/>
      <c r="T94" s="1"/>
      <c r="U94" s="31"/>
      <c r="V94" s="1"/>
      <c r="W94" s="1"/>
    </row>
    <row r="95" spans="2:23" s="58" customFormat="1" ht="15" customHeight="1" x14ac:dyDescent="0.25">
      <c r="B95" s="1"/>
      <c r="C95" s="1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/>
      <c r="T95" s="1"/>
      <c r="U95" s="31"/>
      <c r="V95" s="1"/>
      <c r="W95" s="1"/>
    </row>
    <row r="96" spans="2:23" s="58" customFormat="1" ht="15" customHeight="1" x14ac:dyDescent="0.25">
      <c r="B96" s="1"/>
      <c r="C96" s="1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/>
      <c r="T96" s="1"/>
      <c r="U96" s="31"/>
      <c r="V96" s="1"/>
      <c r="W96" s="1"/>
    </row>
    <row r="97" spans="2:23" s="58" customFormat="1" ht="15" customHeight="1" x14ac:dyDescent="0.25">
      <c r="B97" s="1"/>
      <c r="C97" s="1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/>
      <c r="T97" s="1"/>
      <c r="U97" s="31"/>
      <c r="V97" s="1"/>
      <c r="W97" s="1"/>
    </row>
    <row r="98" spans="2:23" s="58" customFormat="1" ht="15" customHeight="1" x14ac:dyDescent="0.25">
      <c r="B98" s="1"/>
      <c r="C98" s="1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/>
      <c r="T98" s="1"/>
      <c r="U98" s="31"/>
      <c r="V98" s="1"/>
      <c r="W98" s="1"/>
    </row>
    <row r="99" spans="2:23" s="58" customFormat="1" ht="15" customHeight="1" x14ac:dyDescent="0.25">
      <c r="B99" s="1"/>
      <c r="C99" s="1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/>
      <c r="T99" s="1"/>
      <c r="U99" s="31"/>
      <c r="V99" s="1"/>
      <c r="W99" s="1"/>
    </row>
    <row r="100" spans="2:23" s="58" customFormat="1" ht="15" customHeight="1" x14ac:dyDescent="0.25">
      <c r="B100" s="1"/>
      <c r="C100" s="1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1"/>
      <c r="U100" s="31"/>
      <c r="V100" s="1"/>
      <c r="W100" s="1"/>
    </row>
    <row r="101" spans="2:23" s="58" customFormat="1" ht="15" customHeight="1" x14ac:dyDescent="0.25">
      <c r="B101" s="1"/>
      <c r="C101" s="1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1"/>
      <c r="U101" s="31"/>
      <c r="V101" s="1"/>
      <c r="W101" s="1"/>
    </row>
    <row r="102" spans="2:23" s="58" customFormat="1" ht="15" customHeight="1" x14ac:dyDescent="0.25">
      <c r="B102" s="1"/>
      <c r="C102" s="1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1"/>
      <c r="U102" s="31"/>
      <c r="V102" s="1"/>
      <c r="W102" s="1"/>
    </row>
    <row r="103" spans="2:23" s="58" customFormat="1" ht="15" customHeight="1" x14ac:dyDescent="0.25">
      <c r="B103" s="1"/>
      <c r="C103" s="1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1"/>
      <c r="U103" s="31"/>
      <c r="V103" s="1"/>
      <c r="W103" s="1"/>
    </row>
    <row r="104" spans="2:23" s="58" customFormat="1" ht="15" customHeight="1" x14ac:dyDescent="0.25">
      <c r="B104" s="1"/>
      <c r="C104" s="1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1"/>
      <c r="U104" s="31"/>
      <c r="V104" s="1"/>
      <c r="W104" s="1"/>
    </row>
  </sheetData>
  <printOptions gridLines="1"/>
  <pageMargins left="0.25" right="0.25" top="0.5" bottom="0.5" header="0.3" footer="0.3"/>
  <pageSetup scale="72" fitToHeight="0" orientation="landscape" r:id="rId1"/>
  <headerFooter alignWithMargins="0">
    <oddHeader xml:space="preserve">&amp;L&amp;"Arial,Bold"Printed On:  &amp;D&amp;T  &amp;C&amp;"Arial,Bold"&amp;12INDIAN LAKE ESTATES 2024 BUDGET TO ACTUAL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8A3A-77CD-4B4D-8F45-08B150741D62}">
  <sheetPr>
    <pageSetUpPr fitToPage="1"/>
  </sheetPr>
  <dimension ref="A1:K42"/>
  <sheetViews>
    <sheetView workbookViewId="0">
      <selection activeCell="H49" sqref="H49"/>
    </sheetView>
  </sheetViews>
  <sheetFormatPr defaultRowHeight="12.5" x14ac:dyDescent="0.25"/>
  <cols>
    <col min="1" max="1" width="29.08984375" style="1" bestFit="1" customWidth="1"/>
    <col min="2" max="2" width="13.81640625" style="1" bestFit="1" customWidth="1"/>
    <col min="3" max="3" width="14.1796875" style="1" bestFit="1" customWidth="1"/>
    <col min="4" max="4" width="13.90625" style="1" bestFit="1" customWidth="1"/>
    <col min="5" max="5" width="13.81640625" style="1" bestFit="1" customWidth="1"/>
    <col min="6" max="6" width="12.1796875" bestFit="1" customWidth="1"/>
    <col min="7" max="8" width="12.90625" bestFit="1" customWidth="1"/>
    <col min="9" max="9" width="13.81640625" bestFit="1" customWidth="1"/>
    <col min="10" max="10" width="25.08984375" customWidth="1"/>
    <col min="11" max="11" width="8.453125" bestFit="1" customWidth="1"/>
  </cols>
  <sheetData>
    <row r="1" spans="1:11" ht="13" x14ac:dyDescent="0.3">
      <c r="A1" s="130" t="s">
        <v>552</v>
      </c>
      <c r="B1" s="3"/>
      <c r="C1" s="3"/>
      <c r="D1" s="3"/>
      <c r="E1" s="3"/>
      <c r="F1" s="3"/>
      <c r="G1" s="3"/>
      <c r="H1" s="15"/>
    </row>
    <row r="2" spans="1:11" s="73" customFormat="1" ht="15.5" x14ac:dyDescent="0.35">
      <c r="A2" s="52" t="s">
        <v>565</v>
      </c>
      <c r="B2" s="14"/>
      <c r="C2" s="14"/>
      <c r="D2" s="14"/>
      <c r="E2" s="1"/>
      <c r="F2" s="1"/>
      <c r="G2" s="1"/>
      <c r="H2" s="128"/>
    </row>
    <row r="3" spans="1:11" s="73" customFormat="1" ht="15.5" x14ac:dyDescent="0.35">
      <c r="A3" s="52" t="s">
        <v>566</v>
      </c>
      <c r="B3" s="14"/>
      <c r="C3" s="14"/>
      <c r="D3" s="1"/>
      <c r="E3" s="1"/>
      <c r="F3" s="1"/>
      <c r="G3" s="1"/>
      <c r="H3" s="1"/>
    </row>
    <row r="4" spans="1:11" s="73" customFormat="1" ht="15.5" x14ac:dyDescent="0.35">
      <c r="A4" s="1"/>
      <c r="B4" s="1"/>
      <c r="C4" s="1"/>
      <c r="D4" s="1"/>
      <c r="E4" s="1"/>
      <c r="F4" s="26"/>
      <c r="G4" s="1"/>
      <c r="H4" s="129"/>
    </row>
    <row r="5" spans="1:11" s="73" customFormat="1" ht="15.5" x14ac:dyDescent="0.35">
      <c r="A5" s="14"/>
      <c r="B5" s="6">
        <v>2025</v>
      </c>
      <c r="C5" s="77" t="s">
        <v>70</v>
      </c>
      <c r="D5" s="44" t="s">
        <v>60</v>
      </c>
      <c r="E5" s="36" t="s">
        <v>62</v>
      </c>
      <c r="F5" s="36" t="s">
        <v>96</v>
      </c>
      <c r="G5" s="36" t="s">
        <v>97</v>
      </c>
      <c r="H5" s="36" t="s">
        <v>98</v>
      </c>
      <c r="I5" s="36" t="s">
        <v>58</v>
      </c>
      <c r="J5" s="44" t="s">
        <v>64</v>
      </c>
      <c r="K5" s="118" t="s">
        <v>78</v>
      </c>
    </row>
    <row r="6" spans="1:11" s="73" customFormat="1" ht="15.5" x14ac:dyDescent="0.35">
      <c r="A6" s="14"/>
      <c r="B6" s="35" t="s">
        <v>57</v>
      </c>
      <c r="C6" s="78" t="s">
        <v>59</v>
      </c>
      <c r="D6" s="45" t="s">
        <v>61</v>
      </c>
      <c r="E6" s="37" t="s">
        <v>63</v>
      </c>
      <c r="F6" s="37" t="s">
        <v>63</v>
      </c>
      <c r="G6" s="37" t="s">
        <v>63</v>
      </c>
      <c r="H6" s="37" t="s">
        <v>63</v>
      </c>
      <c r="I6" s="37" t="s">
        <v>15</v>
      </c>
      <c r="J6" s="45" t="s">
        <v>65</v>
      </c>
      <c r="K6" s="113" t="s">
        <v>79</v>
      </c>
    </row>
    <row r="7" spans="1:11" s="73" customFormat="1" ht="15.5" x14ac:dyDescent="0.35">
      <c r="A7" s="8" t="s">
        <v>74</v>
      </c>
      <c r="B7" s="48">
        <v>2566412.3199999998</v>
      </c>
      <c r="C7" s="22">
        <v>0</v>
      </c>
      <c r="D7" s="22">
        <v>2592335.6799999997</v>
      </c>
      <c r="E7" s="22">
        <v>1280093.07</v>
      </c>
      <c r="F7" s="22">
        <v>389448.70999999996</v>
      </c>
      <c r="G7" s="22">
        <v>-75122.61</v>
      </c>
      <c r="H7" s="22">
        <v>-25133.020000000004</v>
      </c>
      <c r="I7" s="22">
        <v>1569286.15</v>
      </c>
      <c r="J7" s="20">
        <v>-1023049.5299999999</v>
      </c>
      <c r="K7" s="109">
        <v>0.60535607410225523</v>
      </c>
    </row>
    <row r="8" spans="1:11" s="73" customFormat="1" ht="15.5" x14ac:dyDescent="0.35">
      <c r="A8" s="1"/>
      <c r="B8" s="1"/>
      <c r="C8" s="4"/>
      <c r="D8" s="26"/>
      <c r="E8" s="26"/>
      <c r="F8" s="26"/>
      <c r="G8" s="26"/>
      <c r="H8" s="26"/>
      <c r="I8" s="26"/>
      <c r="J8" s="26"/>
      <c r="K8" s="31"/>
    </row>
    <row r="9" spans="1:11" s="73" customFormat="1" ht="15.5" x14ac:dyDescent="0.35">
      <c r="A9" s="1" t="s">
        <v>56</v>
      </c>
      <c r="B9" s="1"/>
      <c r="C9" s="4"/>
      <c r="D9" s="26"/>
      <c r="E9" s="26"/>
      <c r="F9" s="26"/>
      <c r="G9" s="26"/>
      <c r="H9" s="26"/>
      <c r="I9" s="26"/>
      <c r="J9" s="26"/>
      <c r="K9" s="31"/>
    </row>
    <row r="10" spans="1:11" s="73" customFormat="1" ht="15.5" x14ac:dyDescent="0.35">
      <c r="A10" s="8" t="s">
        <v>48</v>
      </c>
      <c r="B10" s="48">
        <v>546475</v>
      </c>
      <c r="C10" s="20"/>
      <c r="D10" s="20">
        <v>546475</v>
      </c>
      <c r="E10" s="20">
        <v>42199.649999999994</v>
      </c>
      <c r="F10" s="20">
        <v>46199.689999999995</v>
      </c>
      <c r="G10" s="20">
        <v>33011.760000000002</v>
      </c>
      <c r="H10" s="20">
        <v>35682.92</v>
      </c>
      <c r="I10" s="20">
        <v>157094.02000000002</v>
      </c>
      <c r="J10" s="20">
        <v>-394180.98</v>
      </c>
      <c r="K10" s="109">
        <v>0.28746789880598383</v>
      </c>
    </row>
    <row r="11" spans="1:11" s="73" customFormat="1" ht="15.5" hidden="1" x14ac:dyDescent="0.35">
      <c r="A11" s="8" t="s">
        <v>49</v>
      </c>
      <c r="B11" s="48">
        <v>374575</v>
      </c>
      <c r="C11" s="20"/>
      <c r="D11" s="48">
        <v>374575</v>
      </c>
      <c r="E11" s="48">
        <v>27190.09</v>
      </c>
      <c r="F11" s="48">
        <v>24110.049999999996</v>
      </c>
      <c r="G11" s="48">
        <v>20148.989999999998</v>
      </c>
      <c r="H11" s="48">
        <v>11458.439999999999</v>
      </c>
      <c r="I11" s="20">
        <v>82907.570000000007</v>
      </c>
      <c r="J11" s="20">
        <v>-286066.74</v>
      </c>
      <c r="K11" s="109">
        <v>0.22133770272976042</v>
      </c>
    </row>
    <row r="12" spans="1:11" s="73" customFormat="1" ht="15.5" hidden="1" x14ac:dyDescent="0.35">
      <c r="A12" s="8" t="s">
        <v>50</v>
      </c>
      <c r="B12" s="48">
        <v>1139620</v>
      </c>
      <c r="C12" s="20"/>
      <c r="D12" s="20">
        <v>1139620</v>
      </c>
      <c r="E12" s="20">
        <v>68177.259999999995</v>
      </c>
      <c r="F12" s="20">
        <v>53639.34</v>
      </c>
      <c r="G12" s="20">
        <v>46954.590000000004</v>
      </c>
      <c r="H12" s="20">
        <v>55852.639999999999</v>
      </c>
      <c r="I12" s="20">
        <v>512601.43</v>
      </c>
      <c r="J12" s="20">
        <v>-634680.37000000011</v>
      </c>
      <c r="K12" s="109">
        <v>0.44980031062985909</v>
      </c>
    </row>
    <row r="13" spans="1:11" s="73" customFormat="1" ht="15.5" x14ac:dyDescent="0.35">
      <c r="A13" s="8" t="s">
        <v>179</v>
      </c>
      <c r="B13" s="48">
        <v>81100</v>
      </c>
      <c r="C13" s="20"/>
      <c r="D13" s="20">
        <v>81100</v>
      </c>
      <c r="E13" s="20">
        <v>4539.22</v>
      </c>
      <c r="F13" s="20">
        <v>5848.75</v>
      </c>
      <c r="G13" s="20">
        <v>6473.8899999999994</v>
      </c>
      <c r="H13" s="20">
        <v>607.1</v>
      </c>
      <c r="I13" s="20">
        <v>17468.96</v>
      </c>
      <c r="J13" s="20">
        <v>-63631.040000000001</v>
      </c>
      <c r="K13" s="109">
        <v>0.21540024660912452</v>
      </c>
    </row>
    <row r="14" spans="1:11" s="73" customFormat="1" ht="15.5" x14ac:dyDescent="0.35">
      <c r="A14" s="8" t="s">
        <v>51</v>
      </c>
      <c r="B14" s="48">
        <v>29850</v>
      </c>
      <c r="C14" s="20"/>
      <c r="D14" s="20">
        <v>29850</v>
      </c>
      <c r="E14" s="20">
        <v>4868.2800000000007</v>
      </c>
      <c r="F14" s="20">
        <v>3776.0999999999995</v>
      </c>
      <c r="G14" s="20">
        <v>3901.7799999999997</v>
      </c>
      <c r="H14" s="20">
        <v>430.51</v>
      </c>
      <c r="I14" s="20">
        <v>12976.67</v>
      </c>
      <c r="J14" s="20">
        <v>-17677.449999999997</v>
      </c>
      <c r="K14" s="109">
        <v>0.43472931323283082</v>
      </c>
    </row>
    <row r="15" spans="1:11" s="73" customFormat="1" ht="15.5" x14ac:dyDescent="0.35">
      <c r="A15" s="1"/>
      <c r="B15" s="26">
        <v>2171620</v>
      </c>
      <c r="C15" s="26">
        <v>0</v>
      </c>
      <c r="D15" s="26">
        <v>2171620</v>
      </c>
      <c r="E15" s="26">
        <v>146974.5</v>
      </c>
      <c r="F15" s="26">
        <v>133573.93</v>
      </c>
      <c r="G15" s="26">
        <v>110491.01</v>
      </c>
      <c r="H15" s="26">
        <v>104031.61</v>
      </c>
      <c r="I15" s="26">
        <v>783048.65</v>
      </c>
      <c r="J15" s="26">
        <v>-1396236.58</v>
      </c>
      <c r="K15" s="31">
        <v>0.36058272165480149</v>
      </c>
    </row>
    <row r="16" spans="1:11" s="73" customFormat="1" ht="15.5" x14ac:dyDescent="0.35">
      <c r="A16" s="1"/>
      <c r="B16" s="1"/>
      <c r="C16" s="4"/>
      <c r="D16" s="26"/>
      <c r="E16" s="26">
        <v>1133118.57</v>
      </c>
      <c r="F16" s="26">
        <v>255874.77999999997</v>
      </c>
      <c r="G16" s="26">
        <v>-185613.62</v>
      </c>
      <c r="H16" s="26">
        <v>-129164.63</v>
      </c>
      <c r="I16" s="26">
        <v>786237.49999999988</v>
      </c>
      <c r="J16" s="26" t="s">
        <v>546</v>
      </c>
      <c r="K16" s="31"/>
    </row>
    <row r="17" spans="1:11" s="73" customFormat="1" ht="15.5" x14ac:dyDescent="0.35">
      <c r="A17" s="1"/>
      <c r="B17" s="1"/>
      <c r="C17" s="4"/>
      <c r="D17" s="26"/>
      <c r="E17" s="26"/>
      <c r="F17" s="26"/>
      <c r="G17" s="26"/>
      <c r="H17" s="26"/>
      <c r="I17" s="26"/>
      <c r="J17" s="33"/>
      <c r="K17" s="31"/>
    </row>
    <row r="18" spans="1:11" s="73" customFormat="1" ht="15.5" x14ac:dyDescent="0.35">
      <c r="A18" s="52" t="s">
        <v>55</v>
      </c>
      <c r="B18" s="1"/>
      <c r="C18" s="4"/>
      <c r="D18" s="26"/>
      <c r="E18" s="40"/>
      <c r="F18" s="40"/>
      <c r="G18" s="40"/>
      <c r="H18" s="40"/>
      <c r="I18" s="40"/>
      <c r="J18" s="26"/>
      <c r="K18" s="31"/>
    </row>
    <row r="19" spans="1:11" s="73" customFormat="1" ht="15.5" x14ac:dyDescent="0.35">
      <c r="A19" s="8" t="s">
        <v>52</v>
      </c>
      <c r="B19" s="48">
        <v>643400</v>
      </c>
      <c r="C19" s="20">
        <v>0</v>
      </c>
      <c r="D19" s="20">
        <v>643400</v>
      </c>
      <c r="E19" s="20">
        <v>54473.479999999996</v>
      </c>
      <c r="F19" s="20">
        <v>59042.83</v>
      </c>
      <c r="G19" s="20">
        <v>60264.01</v>
      </c>
      <c r="H19" s="20">
        <v>41990.51</v>
      </c>
      <c r="I19" s="20">
        <v>215770.83000000002</v>
      </c>
      <c r="J19" s="20">
        <v>-427629.17000000004</v>
      </c>
      <c r="K19" s="109">
        <v>0.33536032017407524</v>
      </c>
    </row>
    <row r="20" spans="1:11" s="73" customFormat="1" ht="15.5" x14ac:dyDescent="0.35">
      <c r="A20" s="8" t="s">
        <v>75</v>
      </c>
      <c r="B20" s="48">
        <v>690100</v>
      </c>
      <c r="C20" s="20">
        <v>0</v>
      </c>
      <c r="D20" s="20">
        <v>690100</v>
      </c>
      <c r="E20" s="20">
        <v>64979.829999999994</v>
      </c>
      <c r="F20" s="20">
        <v>64268.670000000006</v>
      </c>
      <c r="G20" s="20">
        <v>73261.920000000013</v>
      </c>
      <c r="H20" s="20">
        <v>58953.82</v>
      </c>
      <c r="I20" s="20">
        <v>261464.24000000002</v>
      </c>
      <c r="J20" s="20">
        <v>-420132.58000000013</v>
      </c>
      <c r="K20" s="109">
        <v>0.37887877119258079</v>
      </c>
    </row>
    <row r="21" spans="1:11" s="73" customFormat="1" ht="15.5" x14ac:dyDescent="0.35">
      <c r="A21" s="1"/>
      <c r="B21" s="1"/>
      <c r="C21" s="4"/>
      <c r="D21" s="26"/>
      <c r="E21" s="26">
        <v>-10506.349999999999</v>
      </c>
      <c r="F21" s="26">
        <v>-5225.8400000000038</v>
      </c>
      <c r="G21" s="26">
        <v>-12997.910000000011</v>
      </c>
      <c r="H21" s="26">
        <v>-16963.309999999998</v>
      </c>
      <c r="I21" s="27">
        <v>-45693.41</v>
      </c>
      <c r="J21" s="26" t="s">
        <v>574</v>
      </c>
      <c r="K21" s="31"/>
    </row>
    <row r="22" spans="1:11" s="73" customFormat="1" ht="15.5" x14ac:dyDescent="0.35">
      <c r="A22" s="1"/>
      <c r="B22" s="1"/>
      <c r="C22" s="4"/>
      <c r="D22" s="26"/>
      <c r="E22" s="26"/>
      <c r="F22" s="26"/>
      <c r="G22" s="26"/>
      <c r="H22" s="26"/>
      <c r="I22" s="26">
        <v>-76650.660000000033</v>
      </c>
      <c r="J22" s="26" t="s">
        <v>568</v>
      </c>
      <c r="K22" s="31"/>
    </row>
    <row r="23" spans="1:11" s="73" customFormat="1" ht="15.5" x14ac:dyDescent="0.35">
      <c r="A23" s="1"/>
      <c r="B23" s="1"/>
      <c r="C23" s="4"/>
      <c r="D23" s="26"/>
      <c r="E23" s="26"/>
      <c r="F23" s="26"/>
      <c r="G23" s="26"/>
      <c r="H23" s="26"/>
      <c r="I23" s="33">
        <v>30957.250000000029</v>
      </c>
      <c r="J23" s="26" t="s">
        <v>571</v>
      </c>
      <c r="K23" s="31"/>
    </row>
    <row r="24" spans="1:11" s="73" customFormat="1" ht="15.5" x14ac:dyDescent="0.35">
      <c r="A24" s="52" t="s">
        <v>76</v>
      </c>
      <c r="B24" s="1"/>
      <c r="C24" s="4"/>
      <c r="D24" s="26"/>
      <c r="E24" s="40"/>
      <c r="F24" s="40"/>
      <c r="G24" s="40"/>
      <c r="H24" s="40"/>
      <c r="I24" s="40"/>
      <c r="J24" s="26"/>
      <c r="K24" s="31"/>
    </row>
    <row r="25" spans="1:11" s="73" customFormat="1" ht="15.5" x14ac:dyDescent="0.35">
      <c r="A25" s="8" t="s">
        <v>52</v>
      </c>
      <c r="B25" s="48">
        <v>11000</v>
      </c>
      <c r="C25" s="20"/>
      <c r="D25" s="20">
        <v>11000</v>
      </c>
      <c r="E25" s="20">
        <v>1155</v>
      </c>
      <c r="F25" s="20">
        <v>603</v>
      </c>
      <c r="G25" s="20">
        <v>120</v>
      </c>
      <c r="H25" s="20">
        <v>85.5</v>
      </c>
      <c r="I25" s="20">
        <v>1963.5</v>
      </c>
      <c r="J25" s="20">
        <v>-9036.5</v>
      </c>
      <c r="K25" s="109">
        <v>0.17849999999999999</v>
      </c>
    </row>
    <row r="26" spans="1:11" s="73" customFormat="1" ht="15.5" x14ac:dyDescent="0.35">
      <c r="A26" s="8" t="s">
        <v>53</v>
      </c>
      <c r="B26" s="48">
        <v>11000</v>
      </c>
      <c r="C26" s="20">
        <v>0</v>
      </c>
      <c r="D26" s="20">
        <v>11000</v>
      </c>
      <c r="E26" s="20">
        <v>1916.15</v>
      </c>
      <c r="F26" s="20">
        <v>552.78</v>
      </c>
      <c r="G26" s="20">
        <v>0</v>
      </c>
      <c r="H26" s="20">
        <v>1789.65</v>
      </c>
      <c r="I26" s="20">
        <v>4258.58</v>
      </c>
      <c r="J26" s="20">
        <v>-6274.96</v>
      </c>
      <c r="K26" s="109">
        <v>0.38714363636363636</v>
      </c>
    </row>
    <row r="27" spans="1:11" s="73" customFormat="1" ht="15.5" x14ac:dyDescent="0.35">
      <c r="A27" s="1"/>
      <c r="B27" s="1"/>
      <c r="C27" s="4"/>
      <c r="D27" s="26"/>
      <c r="E27" s="26">
        <v>-761.15000000000009</v>
      </c>
      <c r="F27" s="26">
        <v>50.220000000000027</v>
      </c>
      <c r="G27" s="26">
        <v>120</v>
      </c>
      <c r="H27" s="26">
        <v>-1704.15</v>
      </c>
      <c r="I27" s="27">
        <v>-2295.08</v>
      </c>
      <c r="J27" s="26" t="s">
        <v>575</v>
      </c>
      <c r="K27" s="31"/>
    </row>
    <row r="28" spans="1:11" x14ac:dyDescent="0.25">
      <c r="C28" s="4"/>
      <c r="D28" s="26"/>
      <c r="E28" s="26"/>
      <c r="F28" s="26"/>
      <c r="G28" s="26"/>
      <c r="H28" s="26"/>
      <c r="I28" s="26">
        <v>616.00999999999976</v>
      </c>
      <c r="J28" s="26" t="s">
        <v>576</v>
      </c>
      <c r="K28" s="31"/>
    </row>
    <row r="29" spans="1:11" ht="13" x14ac:dyDescent="0.3">
      <c r="C29" s="4"/>
      <c r="D29" s="26"/>
      <c r="E29" s="26"/>
      <c r="F29" s="26"/>
      <c r="G29" s="26"/>
      <c r="H29" s="26"/>
      <c r="I29" s="131">
        <v>-2911.0899999999997</v>
      </c>
      <c r="J29" s="26" t="s">
        <v>571</v>
      </c>
      <c r="K29" s="31"/>
    </row>
    <row r="30" spans="1:11" ht="13" x14ac:dyDescent="0.3">
      <c r="A30" s="52" t="s">
        <v>54</v>
      </c>
      <c r="C30" s="4"/>
      <c r="D30" s="26"/>
      <c r="E30" s="40"/>
      <c r="F30" s="40"/>
      <c r="G30" s="40"/>
      <c r="H30" s="40"/>
      <c r="I30" s="40"/>
      <c r="J30" s="26"/>
      <c r="K30" s="31"/>
    </row>
    <row r="31" spans="1:11" ht="12" customHeight="1" x14ac:dyDescent="0.25">
      <c r="A31" s="8" t="s">
        <v>74</v>
      </c>
      <c r="B31" s="48">
        <v>7500</v>
      </c>
      <c r="C31" s="20"/>
      <c r="D31" s="20">
        <v>7500</v>
      </c>
      <c r="E31" s="20">
        <v>1264</v>
      </c>
      <c r="F31" s="20">
        <v>1397</v>
      </c>
      <c r="G31" s="20">
        <v>1756</v>
      </c>
      <c r="H31" s="20">
        <v>331</v>
      </c>
      <c r="I31" s="20">
        <v>4748</v>
      </c>
      <c r="J31" s="20">
        <v>0</v>
      </c>
      <c r="K31" s="109">
        <v>0.63306666666666667</v>
      </c>
    </row>
    <row r="32" spans="1:11" x14ac:dyDescent="0.25">
      <c r="A32" s="8" t="s">
        <v>53</v>
      </c>
      <c r="B32" s="48">
        <v>7500</v>
      </c>
      <c r="C32" s="20">
        <v>0</v>
      </c>
      <c r="D32" s="20">
        <v>6000</v>
      </c>
      <c r="E32" s="20">
        <v>0</v>
      </c>
      <c r="F32" s="20">
        <v>485.23</v>
      </c>
      <c r="G32" s="20">
        <v>132</v>
      </c>
      <c r="H32" s="20">
        <v>912.73</v>
      </c>
      <c r="I32" s="20">
        <v>1529.96</v>
      </c>
      <c r="J32" s="20">
        <v>-4470.04</v>
      </c>
      <c r="K32" s="109">
        <v>0.25499333333333335</v>
      </c>
    </row>
    <row r="33" spans="1:11" ht="13" x14ac:dyDescent="0.3">
      <c r="C33" s="4"/>
      <c r="D33" s="26"/>
      <c r="E33" s="26">
        <v>1264</v>
      </c>
      <c r="F33" s="26">
        <v>911.77</v>
      </c>
      <c r="G33" s="26">
        <v>1624</v>
      </c>
      <c r="H33" s="26">
        <v>-581.73</v>
      </c>
      <c r="I33" s="126">
        <v>3218.04</v>
      </c>
      <c r="J33" s="26" t="s">
        <v>577</v>
      </c>
      <c r="K33" s="31"/>
    </row>
    <row r="34" spans="1:11" x14ac:dyDescent="0.25">
      <c r="C34" s="4"/>
      <c r="D34" s="26"/>
      <c r="E34" s="26"/>
      <c r="F34" s="26"/>
      <c r="G34" s="26"/>
      <c r="H34" s="26"/>
      <c r="I34" s="26">
        <v>1880.81</v>
      </c>
      <c r="J34" s="26" t="s">
        <v>578</v>
      </c>
      <c r="K34" s="31"/>
    </row>
    <row r="35" spans="1:11" ht="13" x14ac:dyDescent="0.3">
      <c r="C35" s="4"/>
      <c r="D35" s="26"/>
      <c r="E35" s="26"/>
      <c r="F35" s="26"/>
      <c r="G35" s="26"/>
      <c r="H35" s="26"/>
      <c r="I35" s="33">
        <v>1337.23</v>
      </c>
      <c r="J35" s="26" t="s">
        <v>571</v>
      </c>
      <c r="K35" s="31"/>
    </row>
    <row r="36" spans="1:11" ht="13" x14ac:dyDescent="0.3">
      <c r="A36" s="52" t="s">
        <v>127</v>
      </c>
      <c r="C36" s="4"/>
      <c r="D36" s="26"/>
      <c r="E36" s="26"/>
      <c r="F36" s="26"/>
      <c r="G36" s="26"/>
      <c r="H36" s="26"/>
      <c r="I36" s="26"/>
      <c r="J36" s="26"/>
      <c r="K36" s="31"/>
    </row>
    <row r="37" spans="1:11" x14ac:dyDescent="0.25">
      <c r="A37" s="8" t="s">
        <v>52</v>
      </c>
      <c r="B37" s="20">
        <v>827590</v>
      </c>
      <c r="C37" s="20"/>
      <c r="D37" s="20">
        <v>827590</v>
      </c>
      <c r="E37" s="20">
        <v>104963.01</v>
      </c>
      <c r="F37" s="20">
        <v>106223.96</v>
      </c>
      <c r="G37" s="20">
        <v>101064.08</v>
      </c>
      <c r="H37" s="20">
        <v>46979.590000000004</v>
      </c>
      <c r="I37" s="20">
        <v>359230.64</v>
      </c>
      <c r="J37" s="20">
        <v>-468359.36000000004</v>
      </c>
      <c r="K37" s="109">
        <v>0.43406836718665043</v>
      </c>
    </row>
    <row r="38" spans="1:11" x14ac:dyDescent="0.25">
      <c r="A38" s="8" t="s">
        <v>128</v>
      </c>
      <c r="B38" s="20">
        <v>253325</v>
      </c>
      <c r="C38" s="20"/>
      <c r="D38" s="20">
        <v>253325</v>
      </c>
      <c r="E38" s="20">
        <v>24572.719999999998</v>
      </c>
      <c r="F38" s="20">
        <v>20890.879999999997</v>
      </c>
      <c r="G38" s="20">
        <v>21745.68</v>
      </c>
      <c r="H38" s="20">
        <v>17477.759999999998</v>
      </c>
      <c r="I38" s="20">
        <v>84687.039999999994</v>
      </c>
      <c r="J38" s="20">
        <v>-168621.13999999998</v>
      </c>
      <c r="K38" s="109">
        <v>0.33430194414289943</v>
      </c>
    </row>
    <row r="39" spans="1:11" x14ac:dyDescent="0.25">
      <c r="A39" s="8" t="s">
        <v>129</v>
      </c>
      <c r="B39" s="20">
        <v>557556</v>
      </c>
      <c r="C39" s="20"/>
      <c r="D39" s="20">
        <v>557556</v>
      </c>
      <c r="E39" s="20">
        <v>40583.349999999991</v>
      </c>
      <c r="F39" s="20">
        <v>30889.889999999996</v>
      </c>
      <c r="G39" s="20">
        <v>43102.090000000011</v>
      </c>
      <c r="H39" s="20">
        <v>31042.91</v>
      </c>
      <c r="I39" s="20">
        <v>145618.23999999999</v>
      </c>
      <c r="J39" s="20">
        <v>-407280.5400000001</v>
      </c>
      <c r="K39" s="109">
        <v>0.26117240241338985</v>
      </c>
    </row>
    <row r="40" spans="1:11" ht="13" x14ac:dyDescent="0.3">
      <c r="B40" s="26"/>
      <c r="C40" s="26"/>
      <c r="D40" s="26"/>
      <c r="E40" s="40">
        <v>39806.94</v>
      </c>
      <c r="F40" s="40">
        <v>54443.190000000017</v>
      </c>
      <c r="G40" s="40">
        <v>36216.309999999983</v>
      </c>
      <c r="H40" s="40">
        <v>-1541.0799999999945</v>
      </c>
      <c r="I40" s="38">
        <v>128925.36000000004</v>
      </c>
      <c r="J40" s="26" t="s">
        <v>579</v>
      </c>
      <c r="K40" s="31"/>
    </row>
    <row r="41" spans="1:11" x14ac:dyDescent="0.25">
      <c r="B41" s="26"/>
      <c r="C41" s="26"/>
      <c r="D41" s="26"/>
      <c r="E41" s="26"/>
      <c r="F41" s="26"/>
      <c r="G41" s="26"/>
      <c r="H41" s="26"/>
      <c r="I41" s="40">
        <v>111783.53000000003</v>
      </c>
      <c r="J41" s="26" t="s">
        <v>580</v>
      </c>
      <c r="K41" s="31"/>
    </row>
    <row r="42" spans="1:11" ht="13" x14ac:dyDescent="0.3">
      <c r="B42" s="26"/>
      <c r="C42" s="26"/>
      <c r="D42" s="26"/>
      <c r="E42" s="26"/>
      <c r="F42" s="26"/>
      <c r="G42" s="26"/>
      <c r="H42" s="26"/>
      <c r="I42" s="33">
        <v>17141.830000000016</v>
      </c>
      <c r="J42" s="26" t="s">
        <v>571</v>
      </c>
      <c r="K42" s="31"/>
    </row>
  </sheetData>
  <conditionalFormatting sqref="E21:I21">
    <cfRule type="expression" dxfId="6" priority="7">
      <formula>E$21&lt;0</formula>
    </cfRule>
  </conditionalFormatting>
  <conditionalFormatting sqref="E27:I27">
    <cfRule type="expression" dxfId="5" priority="6">
      <formula>E$27&lt;0</formula>
    </cfRule>
  </conditionalFormatting>
  <conditionalFormatting sqref="E33:I33">
    <cfRule type="expression" dxfId="4" priority="2">
      <formula>E$33&lt;0</formula>
    </cfRule>
  </conditionalFormatting>
  <conditionalFormatting sqref="E40:I40">
    <cfRule type="expression" dxfId="3" priority="4">
      <formula>E$40&lt;0</formula>
    </cfRule>
  </conditionalFormatting>
  <conditionalFormatting sqref="I22">
    <cfRule type="expression" dxfId="2" priority="3">
      <formula>$I$22&lt;0</formula>
    </cfRule>
  </conditionalFormatting>
  <conditionalFormatting sqref="I29">
    <cfRule type="expression" dxfId="1" priority="1">
      <formula>$I$29&lt;0</formula>
    </cfRule>
  </conditionalFormatting>
  <conditionalFormatting sqref="I33">
    <cfRule type="expression" dxfId="0" priority="5">
      <formula>$J$33&lt;0</formula>
    </cfRule>
  </conditionalFormatting>
  <pageMargins left="0.25" right="0.25" top="0.75" bottom="0.75" header="0.3" footer="0.3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1FA8C0DF8AD4983864784AD7BD252" ma:contentTypeVersion="15" ma:contentTypeDescription="Create a new document." ma:contentTypeScope="" ma:versionID="3158927eb8229216e0f3e46968d95d53">
  <xsd:schema xmlns:xsd="http://www.w3.org/2001/XMLSchema" xmlns:xs="http://www.w3.org/2001/XMLSchema" xmlns:p="http://schemas.microsoft.com/office/2006/metadata/properties" xmlns:ns3="954b6c1d-6945-4543-9a10-16f0ed701f1d" xmlns:ns4="0675a223-86dd-4b41-89d5-3c74401d479f" targetNamespace="http://schemas.microsoft.com/office/2006/metadata/properties" ma:root="true" ma:fieldsID="1543447debe919c73ed0f4660e9265bb" ns3:_="" ns4:_="">
    <xsd:import namespace="954b6c1d-6945-4543-9a10-16f0ed701f1d"/>
    <xsd:import namespace="0675a223-86dd-4b41-89d5-3c74401d47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b6c1d-6945-4543-9a10-16f0ed701f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5a223-86dd-4b41-89d5-3c74401d479f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75a223-86dd-4b41-89d5-3c74401d479f" xsi:nil="true"/>
  </documentManagement>
</p:properties>
</file>

<file path=customXml/itemProps1.xml><?xml version="1.0" encoding="utf-8"?>
<ds:datastoreItem xmlns:ds="http://schemas.openxmlformats.org/officeDocument/2006/customXml" ds:itemID="{8F13FE48-A717-4369-A678-977A1542A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b6c1d-6945-4543-9a10-16f0ed701f1d"/>
    <ds:schemaRef ds:uri="0675a223-86dd-4b41-89d5-3c74401d4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83871D-37AA-42FB-AFE8-FBA04F0FF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AC693-0853-4E6C-91C3-4200FBA2F5B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675a223-86dd-4b41-89d5-3c74401d479f"/>
    <ds:schemaRef ds:uri="954b6c1d-6945-4543-9a10-16f0ed701f1d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Budget to Actual (5)</vt:lpstr>
      <vt:lpstr>Restaurant</vt:lpstr>
      <vt:lpstr>Golf Course</vt:lpstr>
      <vt:lpstr>Roads &amp; Grounds</vt:lpstr>
      <vt:lpstr>Newsletter</vt:lpstr>
      <vt:lpstr>'Golf Course'!k</vt:lpstr>
      <vt:lpstr>Restaurant!k</vt:lpstr>
      <vt:lpstr>'Roads &amp; Grounds'!k</vt:lpstr>
      <vt:lpstr>k</vt:lpstr>
      <vt:lpstr>'Budget to Actual (5)'!Print_Area</vt:lpstr>
      <vt:lpstr>'Golf Course'!Print_Area</vt:lpstr>
      <vt:lpstr>Newsletter!Print_Area</vt:lpstr>
      <vt:lpstr>Restaurant!Print_Area</vt:lpstr>
      <vt:lpstr>'Roads &amp; Grounds'!Print_Area</vt:lpstr>
      <vt:lpstr>'Budget to Actual (5)'!Print_Titles</vt:lpstr>
    </vt:vector>
  </TitlesOfParts>
  <Company>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Mary Darrow</cp:lastModifiedBy>
  <cp:lastPrinted>2025-06-02T11:19:30Z</cp:lastPrinted>
  <dcterms:created xsi:type="dcterms:W3CDTF">2008-11-19T16:02:57Z</dcterms:created>
  <dcterms:modified xsi:type="dcterms:W3CDTF">2025-06-13T17:38:57Z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0x010100D681FA8C0DF8AD4983864784AD7BD252</vt:lpwstr>
  </property>
</Properties>
</file>